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U:\Veřejné zakázky\2025 - Veřejné zakázky\6 - Mimoň ZŠ Mírová 81 - požární vodovod\"/>
    </mc:Choice>
  </mc:AlternateContent>
  <xr:revisionPtr revIDLastSave="0" documentId="13_ncr:1_{912D1C6F-7797-4046-8BE6-5195F5A5B275}" xr6:coauthVersionLast="47" xr6:coauthVersionMax="47" xr10:uidLastSave="{00000000-0000-0000-0000-000000000000}"/>
  <bookViews>
    <workbookView xWindow="-120" yWindow="-120" windowWidth="29040" windowHeight="15840" xr2:uid="{B1968A00-7514-4FE8-9F20-0886FEDD509B}"/>
  </bookViews>
  <sheets>
    <sheet name="List1" sheetId="1" r:id="rId1"/>
  </sheets>
  <definedNames>
    <definedName name="_xlnm.Print_Area" localSheetId="0">List1!$C$4:$K$182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6" i="1" l="1"/>
  <c r="Q176" i="1"/>
  <c r="S176" i="1"/>
  <c r="U176" i="1"/>
  <c r="BF176" i="1"/>
  <c r="BG176" i="1"/>
  <c r="BH176" i="1"/>
  <c r="BI176" i="1"/>
  <c r="BJ176" i="1"/>
  <c r="BL176" i="1"/>
  <c r="J180" i="1" l="1"/>
  <c r="BF180" i="1" s="1"/>
  <c r="BG180" i="1"/>
  <c r="BH180" i="1"/>
  <c r="BI180" i="1"/>
  <c r="BJ180" i="1"/>
  <c r="BL180" i="1"/>
  <c r="J127" i="1"/>
  <c r="Q127" i="1"/>
  <c r="S127" i="1"/>
  <c r="U127" i="1"/>
  <c r="BF127" i="1"/>
  <c r="BG127" i="1"/>
  <c r="BH127" i="1"/>
  <c r="BI127" i="1"/>
  <c r="BJ127" i="1"/>
  <c r="BL127" i="1"/>
  <c r="J137" i="1"/>
  <c r="Q137" i="1"/>
  <c r="S137" i="1"/>
  <c r="U137" i="1"/>
  <c r="BF137" i="1"/>
  <c r="BG137" i="1"/>
  <c r="BH137" i="1"/>
  <c r="BI137" i="1"/>
  <c r="BJ137" i="1"/>
  <c r="BL137" i="1"/>
  <c r="J93" i="1"/>
  <c r="S165" i="1"/>
  <c r="J100" i="1"/>
  <c r="BF100" i="1" s="1"/>
  <c r="Q100" i="1"/>
  <c r="S100" i="1"/>
  <c r="U100" i="1"/>
  <c r="BG100" i="1"/>
  <c r="BH100" i="1"/>
  <c r="BI100" i="1"/>
  <c r="BJ100" i="1"/>
  <c r="BL100" i="1"/>
  <c r="J175" i="1"/>
  <c r="Q175" i="1"/>
  <c r="S175" i="1"/>
  <c r="U175" i="1"/>
  <c r="BF175" i="1"/>
  <c r="BG175" i="1"/>
  <c r="BH175" i="1"/>
  <c r="BI175" i="1"/>
  <c r="BJ175" i="1"/>
  <c r="BL175" i="1"/>
  <c r="J172" i="1"/>
  <c r="Q172" i="1"/>
  <c r="S172" i="1"/>
  <c r="U172" i="1"/>
  <c r="BF172" i="1"/>
  <c r="BG172" i="1"/>
  <c r="BH172" i="1"/>
  <c r="BI172" i="1"/>
  <c r="BJ172" i="1"/>
  <c r="BL172" i="1"/>
  <c r="J173" i="1"/>
  <c r="BF173" i="1" s="1"/>
  <c r="U173" i="1"/>
  <c r="BG173" i="1"/>
  <c r="BH173" i="1"/>
  <c r="BI173" i="1"/>
  <c r="BJ173" i="1"/>
  <c r="BL173" i="1"/>
  <c r="S173" i="1" l="1"/>
  <c r="Q173" i="1"/>
  <c r="BL158" i="1"/>
  <c r="BJ158" i="1"/>
  <c r="BI158" i="1"/>
  <c r="BH158" i="1"/>
  <c r="BG158" i="1"/>
  <c r="U158" i="1"/>
  <c r="S158" i="1"/>
  <c r="Q158" i="1"/>
  <c r="J158" i="1"/>
  <c r="BF158" i="1" s="1"/>
  <c r="BL157" i="1"/>
  <c r="BL156" i="1" s="1"/>
  <c r="BJ157" i="1"/>
  <c r="BI157" i="1"/>
  <c r="BH157" i="1"/>
  <c r="BG157" i="1"/>
  <c r="U157" i="1"/>
  <c r="S157" i="1"/>
  <c r="S156" i="1" s="1"/>
  <c r="Q157" i="1"/>
  <c r="J157" i="1"/>
  <c r="BF157" i="1" s="1"/>
  <c r="BL145" i="1"/>
  <c r="BJ145" i="1"/>
  <c r="BI145" i="1"/>
  <c r="BH145" i="1"/>
  <c r="BG145" i="1"/>
  <c r="U145" i="1"/>
  <c r="S145" i="1"/>
  <c r="Q145" i="1"/>
  <c r="J145" i="1"/>
  <c r="BF145" i="1" s="1"/>
  <c r="J163" i="1"/>
  <c r="Q163" i="1"/>
  <c r="S163" i="1"/>
  <c r="U163" i="1"/>
  <c r="BF163" i="1"/>
  <c r="BG163" i="1"/>
  <c r="BH163" i="1"/>
  <c r="BI163" i="1"/>
  <c r="BJ163" i="1"/>
  <c r="BL163" i="1"/>
  <c r="J162" i="1"/>
  <c r="Q162" i="1"/>
  <c r="S162" i="1"/>
  <c r="U162" i="1"/>
  <c r="BF162" i="1"/>
  <c r="BG162" i="1"/>
  <c r="BH162" i="1"/>
  <c r="BI162" i="1"/>
  <c r="BJ162" i="1"/>
  <c r="BL162" i="1"/>
  <c r="J161" i="1"/>
  <c r="Q161" i="1"/>
  <c r="S161" i="1"/>
  <c r="U161" i="1"/>
  <c r="BF161" i="1"/>
  <c r="BG161" i="1"/>
  <c r="BH161" i="1"/>
  <c r="BI161" i="1"/>
  <c r="BJ161" i="1"/>
  <c r="BL161" i="1"/>
  <c r="J160" i="1"/>
  <c r="Q160" i="1"/>
  <c r="S160" i="1"/>
  <c r="U160" i="1"/>
  <c r="BF160" i="1"/>
  <c r="BG160" i="1"/>
  <c r="BH160" i="1"/>
  <c r="BI160" i="1"/>
  <c r="BJ160" i="1"/>
  <c r="BL160" i="1"/>
  <c r="J148" i="1"/>
  <c r="Q148" i="1"/>
  <c r="S148" i="1"/>
  <c r="U148" i="1"/>
  <c r="BF148" i="1"/>
  <c r="BG148" i="1"/>
  <c r="BH148" i="1"/>
  <c r="BI148" i="1"/>
  <c r="BJ148" i="1"/>
  <c r="BL148" i="1"/>
  <c r="BL154" i="1"/>
  <c r="BJ154" i="1"/>
  <c r="BI154" i="1"/>
  <c r="BH154" i="1"/>
  <c r="BG154" i="1"/>
  <c r="U154" i="1"/>
  <c r="S154" i="1"/>
  <c r="Q154" i="1"/>
  <c r="J154" i="1"/>
  <c r="BF154" i="1" s="1"/>
  <c r="J143" i="1"/>
  <c r="Q143" i="1"/>
  <c r="S143" i="1"/>
  <c r="U143" i="1"/>
  <c r="BF143" i="1"/>
  <c r="BG143" i="1"/>
  <c r="BH143" i="1"/>
  <c r="BI143" i="1"/>
  <c r="BJ143" i="1"/>
  <c r="BL143" i="1"/>
  <c r="Q159" i="1" l="1"/>
  <c r="S159" i="1"/>
  <c r="U156" i="1"/>
  <c r="U159" i="1"/>
  <c r="Q156" i="1"/>
  <c r="BL159" i="1"/>
  <c r="J156" i="1"/>
  <c r="J72" i="1" s="1"/>
  <c r="J106" i="1"/>
  <c r="BF106" i="1" s="1"/>
  <c r="Q106" i="1"/>
  <c r="S106" i="1"/>
  <c r="U106" i="1"/>
  <c r="BG106" i="1"/>
  <c r="BH106" i="1"/>
  <c r="BI106" i="1"/>
  <c r="BJ106" i="1"/>
  <c r="BL106" i="1"/>
  <c r="Q105" i="1"/>
  <c r="J105" i="1"/>
  <c r="BF105" i="1" s="1"/>
  <c r="BG105" i="1"/>
  <c r="BH105" i="1"/>
  <c r="BI105" i="1"/>
  <c r="BJ105" i="1"/>
  <c r="J108" i="1"/>
  <c r="BF108" i="1" s="1"/>
  <c r="Q108" i="1"/>
  <c r="S108" i="1"/>
  <c r="U108" i="1"/>
  <c r="BG108" i="1"/>
  <c r="BH108" i="1"/>
  <c r="BI108" i="1"/>
  <c r="BJ108" i="1"/>
  <c r="BL108" i="1"/>
  <c r="J102" i="1"/>
  <c r="BF102" i="1" s="1"/>
  <c r="Q102" i="1"/>
  <c r="S102" i="1"/>
  <c r="U102" i="1"/>
  <c r="BG102" i="1"/>
  <c r="BH102" i="1"/>
  <c r="BI102" i="1"/>
  <c r="BJ102" i="1"/>
  <c r="BL102" i="1"/>
  <c r="J140" i="1"/>
  <c r="BF140" i="1" s="1"/>
  <c r="Q140" i="1"/>
  <c r="S140" i="1"/>
  <c r="U140" i="1"/>
  <c r="BG140" i="1"/>
  <c r="BH140" i="1"/>
  <c r="BI140" i="1"/>
  <c r="BJ140" i="1"/>
  <c r="BL140" i="1"/>
  <c r="J125" i="1"/>
  <c r="Q125" i="1"/>
  <c r="S125" i="1"/>
  <c r="U125" i="1"/>
  <c r="BF125" i="1"/>
  <c r="BG125" i="1"/>
  <c r="BH125" i="1"/>
  <c r="BI125" i="1"/>
  <c r="BJ125" i="1"/>
  <c r="BL125" i="1"/>
  <c r="J126" i="1"/>
  <c r="Q126" i="1"/>
  <c r="S126" i="1"/>
  <c r="U126" i="1"/>
  <c r="BF126" i="1"/>
  <c r="BG126" i="1"/>
  <c r="BH126" i="1"/>
  <c r="BI126" i="1"/>
  <c r="BJ126" i="1"/>
  <c r="BL126" i="1"/>
  <c r="BL105" i="1" l="1"/>
  <c r="U105" i="1"/>
  <c r="S105" i="1"/>
  <c r="Q139" i="1"/>
  <c r="S139" i="1"/>
  <c r="U139" i="1"/>
  <c r="BG139" i="1"/>
  <c r="BH139" i="1"/>
  <c r="BI139" i="1"/>
  <c r="BJ139" i="1"/>
  <c r="BL139" i="1"/>
  <c r="J139" i="1"/>
  <c r="BF139" i="1" s="1"/>
  <c r="J124" i="1"/>
  <c r="BF124" i="1" s="1"/>
  <c r="Q124" i="1"/>
  <c r="S124" i="1"/>
  <c r="U124" i="1"/>
  <c r="BG124" i="1"/>
  <c r="BH124" i="1"/>
  <c r="BI124" i="1"/>
  <c r="BJ124" i="1"/>
  <c r="BL124" i="1"/>
  <c r="J138" i="1"/>
  <c r="Q138" i="1"/>
  <c r="S138" i="1"/>
  <c r="U138" i="1"/>
  <c r="BF138" i="1"/>
  <c r="BG138" i="1"/>
  <c r="BH138" i="1"/>
  <c r="BI138" i="1"/>
  <c r="BJ138" i="1"/>
  <c r="BL138" i="1"/>
  <c r="J136" i="1"/>
  <c r="Q136" i="1"/>
  <c r="S136" i="1"/>
  <c r="U136" i="1"/>
  <c r="BF136" i="1"/>
  <c r="BG136" i="1"/>
  <c r="BH136" i="1"/>
  <c r="BI136" i="1"/>
  <c r="BJ136" i="1"/>
  <c r="BL136" i="1"/>
  <c r="J135" i="1"/>
  <c r="Q135" i="1"/>
  <c r="S135" i="1"/>
  <c r="U135" i="1"/>
  <c r="BF135" i="1"/>
  <c r="BG135" i="1"/>
  <c r="BH135" i="1"/>
  <c r="BI135" i="1"/>
  <c r="BJ135" i="1"/>
  <c r="BL135" i="1"/>
  <c r="J134" i="1"/>
  <c r="Q134" i="1"/>
  <c r="S134" i="1"/>
  <c r="U134" i="1"/>
  <c r="BF134" i="1"/>
  <c r="BG134" i="1"/>
  <c r="BH134" i="1"/>
  <c r="BI134" i="1"/>
  <c r="BJ134" i="1"/>
  <c r="BL134" i="1"/>
  <c r="Q133" i="1"/>
  <c r="S133" i="1"/>
  <c r="U133" i="1"/>
  <c r="BG133" i="1"/>
  <c r="BH133" i="1"/>
  <c r="BI133" i="1"/>
  <c r="BJ133" i="1"/>
  <c r="BL133" i="1"/>
  <c r="J133" i="1"/>
  <c r="BF133" i="1" s="1"/>
  <c r="J132" i="1"/>
  <c r="Q132" i="1"/>
  <c r="S132" i="1"/>
  <c r="U132" i="1"/>
  <c r="BF132" i="1"/>
  <c r="BG132" i="1"/>
  <c r="BH132" i="1"/>
  <c r="BI132" i="1"/>
  <c r="BJ132" i="1"/>
  <c r="BL132" i="1"/>
  <c r="J131" i="1"/>
  <c r="Q131" i="1"/>
  <c r="S131" i="1"/>
  <c r="U131" i="1"/>
  <c r="BF131" i="1"/>
  <c r="BG131" i="1"/>
  <c r="BH131" i="1"/>
  <c r="BI131" i="1"/>
  <c r="BJ131" i="1"/>
  <c r="BL131" i="1"/>
  <c r="J130" i="1"/>
  <c r="Q130" i="1"/>
  <c r="S130" i="1"/>
  <c r="U130" i="1"/>
  <c r="BF130" i="1"/>
  <c r="BG130" i="1"/>
  <c r="BH130" i="1"/>
  <c r="BI130" i="1"/>
  <c r="BJ130" i="1"/>
  <c r="BL130" i="1"/>
  <c r="J129" i="1"/>
  <c r="Q129" i="1"/>
  <c r="S129" i="1"/>
  <c r="U129" i="1"/>
  <c r="BF129" i="1"/>
  <c r="BG129" i="1"/>
  <c r="BH129" i="1"/>
  <c r="BI129" i="1"/>
  <c r="BJ129" i="1"/>
  <c r="BL129" i="1"/>
  <c r="J115" i="1"/>
  <c r="BF115" i="1" s="1"/>
  <c r="Q115" i="1"/>
  <c r="S115" i="1"/>
  <c r="U115" i="1"/>
  <c r="BG115" i="1"/>
  <c r="BH115" i="1"/>
  <c r="BI115" i="1"/>
  <c r="BJ115" i="1"/>
  <c r="BL115" i="1"/>
  <c r="Q114" i="1"/>
  <c r="S114" i="1"/>
  <c r="U114" i="1"/>
  <c r="BG114" i="1"/>
  <c r="BH114" i="1"/>
  <c r="BI114" i="1"/>
  <c r="BJ114" i="1"/>
  <c r="BL114" i="1"/>
  <c r="J114" i="1"/>
  <c r="BF114" i="1" s="1"/>
  <c r="BL182" i="1" l="1"/>
  <c r="BJ182" i="1"/>
  <c r="BI182" i="1"/>
  <c r="BH182" i="1"/>
  <c r="BG182" i="1"/>
  <c r="J182" i="1"/>
  <c r="BF182" i="1" s="1"/>
  <c r="BL181" i="1"/>
  <c r="BJ181" i="1"/>
  <c r="BI181" i="1"/>
  <c r="BH181" i="1"/>
  <c r="BG181" i="1"/>
  <c r="J181" i="1"/>
  <c r="BF181" i="1" s="1"/>
  <c r="BL179" i="1"/>
  <c r="BJ179" i="1"/>
  <c r="BI179" i="1"/>
  <c r="BH179" i="1"/>
  <c r="BG179" i="1"/>
  <c r="J179" i="1"/>
  <c r="BF179" i="1" s="1"/>
  <c r="BL178" i="1"/>
  <c r="BJ178" i="1"/>
  <c r="BI178" i="1"/>
  <c r="BH178" i="1"/>
  <c r="BG178" i="1"/>
  <c r="J178" i="1"/>
  <c r="BF178" i="1" s="1"/>
  <c r="BJ174" i="1"/>
  <c r="BI174" i="1"/>
  <c r="BH174" i="1"/>
  <c r="BG174" i="1"/>
  <c r="U174" i="1"/>
  <c r="BJ171" i="1"/>
  <c r="BI171" i="1"/>
  <c r="BH171" i="1"/>
  <c r="BG171" i="1"/>
  <c r="S171" i="1"/>
  <c r="BL169" i="1"/>
  <c r="BJ169" i="1"/>
  <c r="BI169" i="1"/>
  <c r="BH169" i="1"/>
  <c r="BG169" i="1"/>
  <c r="U169" i="1"/>
  <c r="S169" i="1"/>
  <c r="Q169" i="1"/>
  <c r="J169" i="1"/>
  <c r="BF169" i="1" s="1"/>
  <c r="BL168" i="1"/>
  <c r="BJ168" i="1"/>
  <c r="BI168" i="1"/>
  <c r="BH168" i="1"/>
  <c r="BG168" i="1"/>
  <c r="U168" i="1"/>
  <c r="S168" i="1"/>
  <c r="Q168" i="1"/>
  <c r="J168" i="1"/>
  <c r="BF168" i="1" s="1"/>
  <c r="BL167" i="1"/>
  <c r="BJ167" i="1"/>
  <c r="BI167" i="1"/>
  <c r="BH167" i="1"/>
  <c r="BG167" i="1"/>
  <c r="U167" i="1"/>
  <c r="S167" i="1"/>
  <c r="Q167" i="1"/>
  <c r="J167" i="1"/>
  <c r="BF167" i="1" s="1"/>
  <c r="BL166" i="1"/>
  <c r="BJ166" i="1"/>
  <c r="BI166" i="1"/>
  <c r="BH166" i="1"/>
  <c r="BG166" i="1"/>
  <c r="U166" i="1"/>
  <c r="S166" i="1"/>
  <c r="Q166" i="1"/>
  <c r="J166" i="1"/>
  <c r="BF166" i="1" s="1"/>
  <c r="BL165" i="1"/>
  <c r="BJ165" i="1"/>
  <c r="BI165" i="1"/>
  <c r="BH165" i="1"/>
  <c r="BG165" i="1"/>
  <c r="U165" i="1"/>
  <c r="Q165" i="1"/>
  <c r="J165" i="1"/>
  <c r="BF165" i="1" s="1"/>
  <c r="BL155" i="1"/>
  <c r="BJ155" i="1"/>
  <c r="BI155" i="1"/>
  <c r="BH155" i="1"/>
  <c r="BG155" i="1"/>
  <c r="U155" i="1"/>
  <c r="S155" i="1"/>
  <c r="Q155" i="1"/>
  <c r="J155" i="1"/>
  <c r="BF155" i="1" s="1"/>
  <c r="BL153" i="1"/>
  <c r="BJ153" i="1"/>
  <c r="BI153" i="1"/>
  <c r="BH153" i="1"/>
  <c r="BG153" i="1"/>
  <c r="U153" i="1"/>
  <c r="S153" i="1"/>
  <c r="Q153" i="1"/>
  <c r="J153" i="1"/>
  <c r="BF153" i="1" s="1"/>
  <c r="BL152" i="1"/>
  <c r="BJ152" i="1"/>
  <c r="BI152" i="1"/>
  <c r="BH152" i="1"/>
  <c r="BG152" i="1"/>
  <c r="U152" i="1"/>
  <c r="S152" i="1"/>
  <c r="Q152" i="1"/>
  <c r="J152" i="1"/>
  <c r="BF152" i="1" s="1"/>
  <c r="BJ151" i="1"/>
  <c r="BI151" i="1"/>
  <c r="BH151" i="1"/>
  <c r="BG151" i="1"/>
  <c r="U151" i="1"/>
  <c r="BJ150" i="1"/>
  <c r="BI150" i="1"/>
  <c r="BH150" i="1"/>
  <c r="BG150" i="1"/>
  <c r="U150" i="1"/>
  <c r="BJ149" i="1"/>
  <c r="BI149" i="1"/>
  <c r="BH149" i="1"/>
  <c r="BG149" i="1"/>
  <c r="S149" i="1"/>
  <c r="BL147" i="1"/>
  <c r="BJ147" i="1"/>
  <c r="BI147" i="1"/>
  <c r="BH147" i="1"/>
  <c r="BG147" i="1"/>
  <c r="U147" i="1"/>
  <c r="S147" i="1"/>
  <c r="Q147" i="1"/>
  <c r="J147" i="1"/>
  <c r="BF147" i="1" s="1"/>
  <c r="BL144" i="1"/>
  <c r="BJ144" i="1"/>
  <c r="BI144" i="1"/>
  <c r="BH144" i="1"/>
  <c r="BG144" i="1"/>
  <c r="U144" i="1"/>
  <c r="S144" i="1"/>
  <c r="Q144" i="1"/>
  <c r="J144" i="1"/>
  <c r="BF144" i="1" s="1"/>
  <c r="BL142" i="1"/>
  <c r="BJ142" i="1"/>
  <c r="BI142" i="1"/>
  <c r="BH142" i="1"/>
  <c r="BG142" i="1"/>
  <c r="U142" i="1"/>
  <c r="S142" i="1"/>
  <c r="Q142" i="1"/>
  <c r="J142" i="1"/>
  <c r="BF142" i="1" s="1"/>
  <c r="BL128" i="1"/>
  <c r="BL123" i="1" s="1"/>
  <c r="BJ128" i="1"/>
  <c r="BI128" i="1"/>
  <c r="BH128" i="1"/>
  <c r="BG128" i="1"/>
  <c r="U128" i="1"/>
  <c r="U123" i="1" s="1"/>
  <c r="S128" i="1"/>
  <c r="S123" i="1" s="1"/>
  <c r="Q128" i="1"/>
  <c r="Q123" i="1" s="1"/>
  <c r="J128" i="1"/>
  <c r="BF128" i="1" s="1"/>
  <c r="BL121" i="1"/>
  <c r="BL120" i="1" s="1"/>
  <c r="J120" i="1" s="1"/>
  <c r="J67" i="1" s="1"/>
  <c r="BJ121" i="1"/>
  <c r="BI121" i="1"/>
  <c r="BH121" i="1"/>
  <c r="BG121" i="1"/>
  <c r="U121" i="1"/>
  <c r="U120" i="1" s="1"/>
  <c r="S121" i="1"/>
  <c r="S120" i="1" s="1"/>
  <c r="Q121" i="1"/>
  <c r="Q120" i="1" s="1"/>
  <c r="J121" i="1"/>
  <c r="BF121" i="1" s="1"/>
  <c r="BL119" i="1"/>
  <c r="BJ119" i="1"/>
  <c r="BI119" i="1"/>
  <c r="BH119" i="1"/>
  <c r="BG119" i="1"/>
  <c r="U119" i="1"/>
  <c r="S119" i="1"/>
  <c r="Q119" i="1"/>
  <c r="J119" i="1"/>
  <c r="BF119" i="1" s="1"/>
  <c r="BL118" i="1"/>
  <c r="BJ118" i="1"/>
  <c r="BI118" i="1"/>
  <c r="BH118" i="1"/>
  <c r="BG118" i="1"/>
  <c r="U118" i="1"/>
  <c r="S118" i="1"/>
  <c r="Q118" i="1"/>
  <c r="J118" i="1"/>
  <c r="BF118" i="1" s="1"/>
  <c r="BL117" i="1"/>
  <c r="BJ117" i="1"/>
  <c r="BI117" i="1"/>
  <c r="BH117" i="1"/>
  <c r="BG117" i="1"/>
  <c r="U117" i="1"/>
  <c r="S117" i="1"/>
  <c r="Q117" i="1"/>
  <c r="J117" i="1"/>
  <c r="BF117" i="1" s="1"/>
  <c r="BL113" i="1"/>
  <c r="BJ113" i="1"/>
  <c r="BI113" i="1"/>
  <c r="BH113" i="1"/>
  <c r="BG113" i="1"/>
  <c r="U113" i="1"/>
  <c r="S113" i="1"/>
  <c r="Q113" i="1"/>
  <c r="J113" i="1"/>
  <c r="BF113" i="1" s="1"/>
  <c r="BL112" i="1"/>
  <c r="BJ112" i="1"/>
  <c r="BI112" i="1"/>
  <c r="BH112" i="1"/>
  <c r="BG112" i="1"/>
  <c r="U112" i="1"/>
  <c r="S112" i="1"/>
  <c r="Q112" i="1"/>
  <c r="J112" i="1"/>
  <c r="BF112" i="1" s="1"/>
  <c r="BJ109" i="1"/>
  <c r="BI109" i="1"/>
  <c r="BH109" i="1"/>
  <c r="BG109" i="1"/>
  <c r="U109" i="1"/>
  <c r="BL107" i="1"/>
  <c r="BJ107" i="1"/>
  <c r="BI107" i="1"/>
  <c r="BH107" i="1"/>
  <c r="BG107" i="1"/>
  <c r="U107" i="1"/>
  <c r="S107" i="1"/>
  <c r="Q107" i="1"/>
  <c r="J107" i="1"/>
  <c r="BF107" i="1" s="1"/>
  <c r="BJ104" i="1"/>
  <c r="BI104" i="1"/>
  <c r="BH104" i="1"/>
  <c r="BG104" i="1"/>
  <c r="U104" i="1"/>
  <c r="BJ103" i="1"/>
  <c r="BI103" i="1"/>
  <c r="BH103" i="1"/>
  <c r="BG103" i="1"/>
  <c r="U103" i="1"/>
  <c r="BJ99" i="1"/>
  <c r="BI99" i="1"/>
  <c r="BH99" i="1"/>
  <c r="BG99" i="1"/>
  <c r="U99" i="1"/>
  <c r="U98" i="1" s="1"/>
  <c r="F93" i="1"/>
  <c r="F92" i="1"/>
  <c r="J90" i="1"/>
  <c r="F90" i="1"/>
  <c r="E88" i="1"/>
  <c r="E86" i="1"/>
  <c r="E85" i="1"/>
  <c r="F57" i="1"/>
  <c r="F56" i="1"/>
  <c r="J54" i="1"/>
  <c r="F54" i="1"/>
  <c r="E52" i="1"/>
  <c r="E50" i="1"/>
  <c r="E49" i="1"/>
  <c r="J38" i="1"/>
  <c r="J37" i="1"/>
  <c r="J36" i="1"/>
  <c r="BL141" i="1" l="1"/>
  <c r="S141" i="1"/>
  <c r="Q164" i="1"/>
  <c r="U141" i="1"/>
  <c r="U122" i="1" s="1"/>
  <c r="U164" i="1"/>
  <c r="S164" i="1"/>
  <c r="Q141" i="1"/>
  <c r="BL177" i="1"/>
  <c r="J177" i="1" s="1"/>
  <c r="J76" i="1" s="1"/>
  <c r="U101" i="1"/>
  <c r="J150" i="1"/>
  <c r="BF150" i="1" s="1"/>
  <c r="J151" i="1"/>
  <c r="BF151" i="1" s="1"/>
  <c r="S99" i="1"/>
  <c r="S98" i="1" s="1"/>
  <c r="Q150" i="1"/>
  <c r="Q151" i="1"/>
  <c r="BL116" i="1"/>
  <c r="J116" i="1" s="1"/>
  <c r="J66" i="1" s="1"/>
  <c r="J123" i="1"/>
  <c r="J69" i="1" s="1"/>
  <c r="BL150" i="1"/>
  <c r="S151" i="1"/>
  <c r="BL109" i="1"/>
  <c r="F37" i="1"/>
  <c r="BL104" i="1"/>
  <c r="J109" i="1"/>
  <c r="BF109" i="1" s="1"/>
  <c r="BL111" i="1"/>
  <c r="J111" i="1" s="1"/>
  <c r="J65" i="1" s="1"/>
  <c r="Q116" i="1"/>
  <c r="J174" i="1"/>
  <c r="BF174" i="1" s="1"/>
  <c r="J99" i="1"/>
  <c r="BF99" i="1" s="1"/>
  <c r="F36" i="1"/>
  <c r="F38" i="1"/>
  <c r="J104" i="1"/>
  <c r="BF104" i="1" s="1"/>
  <c r="Q109" i="1"/>
  <c r="U116" i="1"/>
  <c r="S116" i="1"/>
  <c r="J141" i="1"/>
  <c r="J70" i="1" s="1"/>
  <c r="BL151" i="1"/>
  <c r="BL164" i="1"/>
  <c r="Q174" i="1"/>
  <c r="J35" i="1"/>
  <c r="BL99" i="1"/>
  <c r="Q99" i="1"/>
  <c r="Q98" i="1" s="1"/>
  <c r="Q104" i="1"/>
  <c r="S109" i="1"/>
  <c r="BL174" i="1"/>
  <c r="F35" i="1"/>
  <c r="S103" i="1"/>
  <c r="BL103" i="1"/>
  <c r="Q103" i="1"/>
  <c r="J103" i="1"/>
  <c r="BF103" i="1" s="1"/>
  <c r="J149" i="1"/>
  <c r="BF149" i="1" s="1"/>
  <c r="J171" i="1"/>
  <c r="BF171" i="1" s="1"/>
  <c r="U149" i="1"/>
  <c r="U146" i="1" s="1"/>
  <c r="S104" i="1"/>
  <c r="Q149" i="1"/>
  <c r="BL149" i="1"/>
  <c r="S150" i="1"/>
  <c r="S146" i="1" s="1"/>
  <c r="Q171" i="1"/>
  <c r="BL171" i="1"/>
  <c r="BL170" i="1" s="1"/>
  <c r="S174" i="1"/>
  <c r="S170" i="1" s="1"/>
  <c r="U171" i="1"/>
  <c r="U170" i="1" s="1"/>
  <c r="Q111" i="1"/>
  <c r="S122" i="1" l="1"/>
  <c r="BL98" i="1"/>
  <c r="J98" i="1" s="1"/>
  <c r="J63" i="1" s="1"/>
  <c r="Q170" i="1"/>
  <c r="BL146" i="1"/>
  <c r="BL122" i="1" s="1"/>
  <c r="Q146" i="1"/>
  <c r="J164" i="1"/>
  <c r="J74" i="1" s="1"/>
  <c r="J159" i="1"/>
  <c r="J73" i="1" s="1"/>
  <c r="BL101" i="1"/>
  <c r="J101" i="1" s="1"/>
  <c r="J64" i="1" s="1"/>
  <c r="S111" i="1"/>
  <c r="S101" i="1"/>
  <c r="U111" i="1"/>
  <c r="U97" i="1" s="1"/>
  <c r="J34" i="1"/>
  <c r="J170" i="1"/>
  <c r="J75" i="1" s="1"/>
  <c r="Q101" i="1"/>
  <c r="Q97" i="1" s="1"/>
  <c r="F34" i="1"/>
  <c r="Q122" i="1" l="1"/>
  <c r="Q96" i="1"/>
  <c r="J122" i="1"/>
  <c r="J68" i="1" s="1"/>
  <c r="BL97" i="1"/>
  <c r="J97" i="1" s="1"/>
  <c r="J62" i="1" s="1"/>
  <c r="U96" i="1"/>
  <c r="S97" i="1"/>
  <c r="S96" i="1" s="1"/>
  <c r="J146" i="1"/>
  <c r="J71" i="1" s="1"/>
  <c r="BL96" i="1" l="1"/>
  <c r="J96" i="1" s="1"/>
  <c r="J31" i="1" l="1"/>
  <c r="J40" i="1" s="1"/>
  <c r="J61" i="1"/>
</calcChain>
</file>

<file path=xl/sharedStrings.xml><?xml version="1.0" encoding="utf-8"?>
<sst xmlns="http://schemas.openxmlformats.org/spreadsheetml/2006/main" count="1080" uniqueCount="265">
  <si>
    <t>{7c227bbb-e411-4927-ab87-56c1a18d7161}</t>
  </si>
  <si>
    <t>2</t>
  </si>
  <si>
    <t>KRYCÍ LIST SOUPISU PRACÍ</t>
  </si>
  <si>
    <t>v ---  níže se nacházejí doplnkové a pomocné údaje k sestavám  --- v</t>
  </si>
  <si>
    <t>False</t>
  </si>
  <si>
    <t>Stavba:</t>
  </si>
  <si>
    <t>Rekonstrukce požárního vodovodu ZŠ a MŠ Mírová 81</t>
  </si>
  <si>
    <t>Objekt:</t>
  </si>
  <si>
    <t>Základní škola a Mateřská škola Mimoň, Mírová 81, 471 24 Mimoň</t>
  </si>
  <si>
    <t>KSO:</t>
  </si>
  <si>
    <t/>
  </si>
  <si>
    <t>CC-CZ:</t>
  </si>
  <si>
    <t>Místo:</t>
  </si>
  <si>
    <t>Mimoň</t>
  </si>
  <si>
    <t>Datum:</t>
  </si>
  <si>
    <t>Zadavatel:</t>
  </si>
  <si>
    <t>IČ:</t>
  </si>
  <si>
    <t>DIČ:</t>
  </si>
  <si>
    <t>Zhotovitel: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</si>
  <si>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</si>
  <si>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</si>
  <si>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</si>
  <si>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</si>
  <si>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</si>
  <si>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</si>
  <si>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</si>
  <si>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</si>
  <si>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</si>
  <si>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</si>
  <si>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</si>
  <si>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</si>
  <si>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</si>
  <si>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</si>
  <si>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</si>
  <si>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</si>
  <si>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ČLENĚNÍ SOUPISU PRACÍ</t>
  </si>
  <si>
    <t>Kód dílu - Popis</t>
  </si>
  <si>
    <t>Cena celkem [CZK]</t>
  </si>
  <si>
    <t>Náklady stavby celkem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</si>
  <si>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</si>
  <si>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</si>
  <si>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</si>
  <si>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</si>
  <si>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</si>
  <si>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</si>
  <si>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</si>
  <si>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</si>
  <si>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Zdravotně technické instalace budov</t>
  </si>
  <si>
    <t xml:space="preserve">    766 - Konstrukce truhlářské</t>
  </si>
  <si>
    <t xml:space="preserve">    771 - Podlahy z dlaždic</t>
  </si>
  <si>
    <t xml:space="preserve">    773 - Podlahy teracové</t>
  </si>
  <si>
    <t xml:space="preserve">    776 - Podlahy povlakové</t>
  </si>
  <si>
    <t xml:space="preserve">    781 - Obklady keramické</t>
  </si>
  <si>
    <t xml:space="preserve">    784 - Dokončovací práce - malby a tapety</t>
  </si>
  <si>
    <t>VRN - Vedlejší rozpočtové náklady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</si>
  <si>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</si>
  <si>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</si>
  <si>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</si>
  <si>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</si>
  <si>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</si>
  <si>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</si>
  <si>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</si>
  <si>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</si>
  <si>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</si>
  <si>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</si>
  <si>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</si>
  <si>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</si>
  <si>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</si>
  <si>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</si>
  <si>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</si>
  <si>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</si>
  <si>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</si>
  <si>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</si>
  <si>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Práce a dodávky HSV</t>
  </si>
  <si>
    <t>1</t>
  </si>
  <si>
    <t>0</t>
  </si>
  <si>
    <t>ROZPOCET</t>
  </si>
  <si>
    <t>3</t>
  </si>
  <si>
    <t>Svislé a kompletní konstrukce</t>
  </si>
  <si>
    <t>K</t>
  </si>
  <si>
    <t>411388631</t>
  </si>
  <si>
    <t>Zabetonování otvorů tl do 150 mm ze suchých směsí pl přes 0,25 do 1 m2 ve stropech</t>
  </si>
  <si>
    <t>kus</t>
  </si>
  <si>
    <t>4</t>
  </si>
  <si>
    <t>1887758126</t>
  </si>
  <si>
    <t>340238212</t>
  </si>
  <si>
    <t>Zazdívka otvorů v příčkách nebo stěnách cihlami pálenými plnými plochy přes 0,25 m2 do 1 m2, tloušťky přes 100 mm</t>
  </si>
  <si>
    <t>m2</t>
  </si>
  <si>
    <t>6</t>
  </si>
  <si>
    <t>Úpravy povrchů, podlahy a osazování výplní</t>
  </si>
  <si>
    <t>612135101</t>
  </si>
  <si>
    <t>Hrubá výplň rýh maltou jakékoli šířky rýhy ve stěnách</t>
  </si>
  <si>
    <t>265745107</t>
  </si>
  <si>
    <t>612131121</t>
  </si>
  <si>
    <t>Podkladní a spojovací vrstva vnitřních omítaných ploch penetrace disperzní nanášená ručně stěn</t>
  </si>
  <si>
    <t>-141147214</t>
  </si>
  <si>
    <t>611131121</t>
  </si>
  <si>
    <t>Podkladní a spojovací vrstva vnitřních omítaných ploch penetrace disperzní nanášená ručně stropů</t>
  </si>
  <si>
    <t>612142001</t>
  </si>
  <si>
    <t>Pletivo vnitřních ploch v ploše nebo pruzích, na plném podkladu sklovláknité vtlačené do tmelu včetně tmelu stěn</t>
  </si>
  <si>
    <t>613142001</t>
  </si>
  <si>
    <t>Pletivo vnitřních ploch v ploše nebo pruzích, na plném podkladu sklovláknité vtlačené do tmelu včetně tmelu pilířů nebo sloupů</t>
  </si>
  <si>
    <t>612325131</t>
  </si>
  <si>
    <t>Omítka sanační vnitřních ploch jádrová tloušťky do 15 mm nanášená ručně svislých konstrukcí stěn</t>
  </si>
  <si>
    <t>611325223</t>
  </si>
  <si>
    <t>Vápenocementová omítka jednotlivých malých ploch štuková dvouvrstvá na stropech, plochy jednotlivě přes 0,25 do 1 m2</t>
  </si>
  <si>
    <t>611311141</t>
  </si>
  <si>
    <t>Omítka vápenná vnitřních ploch nanášená ručně dvouvrstvá štuková, tloušťky jádrové omítky do 10 mm a tloušťky štuku do 3 mm vodorovných konstrukcí stropů rovných</t>
  </si>
  <si>
    <t>9</t>
  </si>
  <si>
    <t>Ostatní konstrukce a práce, bourání</t>
  </si>
  <si>
    <t>952901111</t>
  </si>
  <si>
    <t>Vyčištění budov nebo objektů před předáním do užívání budov bytové nebo občanské výstavby, světlé výšky podlaží do 4 m</t>
  </si>
  <si>
    <t>-362830162</t>
  </si>
  <si>
    <t>973031151</t>
  </si>
  <si>
    <t>Vysekání výklenků nebo kapes ve zdivu z cihel na maltu vápennou nebo vápenocementovou výklenků, pohledové plochy přes 0,25 m2</t>
  </si>
  <si>
    <t>m3</t>
  </si>
  <si>
    <t>-883531705</t>
  </si>
  <si>
    <t>974031167</t>
  </si>
  <si>
    <t>Vysekání rýh ve zdivu cihelném na maltu vápennou nebo vápenocementovou do hl. 150 mm a šířky do 300 mm</t>
  </si>
  <si>
    <t>m</t>
  </si>
  <si>
    <t>972033361</t>
  </si>
  <si>
    <t>Vybourání otvorů ve stropech z cihel bez odstranění podlahy a násypu, plochy do 0,25 m2, tl. do 300 mm</t>
  </si>
  <si>
    <t>997</t>
  </si>
  <si>
    <t>Přesun sutě</t>
  </si>
  <si>
    <t>997013501</t>
  </si>
  <si>
    <t>Odvoz suti a vybouraných hmot na skládku nebo meziskládku se složením, na vzdálenost do 1 km</t>
  </si>
  <si>
    <t>t</t>
  </si>
  <si>
    <t>1576186564</t>
  </si>
  <si>
    <t>997013509</t>
  </si>
  <si>
    <t>Odvoz suti a vybouraných hmot na skládku nebo meziskládku se složením, na vzdálenost Příplatek k ceně za každý další i započatý 1 km přes 1 km</t>
  </si>
  <si>
    <t>2032832639</t>
  </si>
  <si>
    <t>997013871</t>
  </si>
  <si>
    <t>Poplatek za uložení stavebního odpadu na recyklační skládce (skládkovné) směsného stavebního a demoličního zatříděného do Katalogu odpadů pod kódem 17 09 04</t>
  </si>
  <si>
    <t>1215912180</t>
  </si>
  <si>
    <t>998</t>
  </si>
  <si>
    <t>Přesun hmot</t>
  </si>
  <si>
    <t>998012021</t>
  </si>
  <si>
    <t>Přesun hmot pro budovy občanské výstavby, bydlení, výrobu a služby s nosnou svislou konstrukcí monolitickou betonovou tyčovou nebo plošnou s jakýkoliv obvodovým pláštěm kromě vyzdívaného vodorovná dopravní vzdálenost do 100 m pro budovy výšky do 6 m</t>
  </si>
  <si>
    <t>1320946202</t>
  </si>
  <si>
    <t>PSV</t>
  </si>
  <si>
    <t>Práce a dodávky PSV</t>
  </si>
  <si>
    <t>Zdravotně technické instalace budov</t>
  </si>
  <si>
    <t>722130803</t>
  </si>
  <si>
    <t>Demontáž potrubí z ocelových trubek pozinkovaných závitových do DN 50</t>
  </si>
  <si>
    <t>16</t>
  </si>
  <si>
    <t>-998445378</t>
  </si>
  <si>
    <t>722181852</t>
  </si>
  <si>
    <t>Demontáž ochrany potrubí termoizolačních trubic z trub, průměru do 89 mm</t>
  </si>
  <si>
    <t>722211829</t>
  </si>
  <si>
    <t>Demontáž hydrantového systému celoplechového</t>
  </si>
  <si>
    <t>722130104</t>
  </si>
  <si>
    <t>Potrubí z ocelových trubek pozinkovaných hladkých pro zavodněný požární systém spojovaných lisováním PN 16 do 110°C Ø 28/1,5</t>
  </si>
  <si>
    <t>M</t>
  </si>
  <si>
    <t>722130105</t>
  </si>
  <si>
    <t>Potrubí z ocelových trubek pozinkovaných hladkých pro zavodněný požární systém spojovaných lisováním PN 16 do 110°C Ø 35/1,5</t>
  </si>
  <si>
    <t>722130107</t>
  </si>
  <si>
    <t>Potrubí z ocelových trubek pozinkovaných hladkých pro zavodněný požární systém spojovaných lisováním PN 16 do 110°C Ø 54/1,5</t>
  </si>
  <si>
    <t>722181232</t>
  </si>
  <si>
    <t>Ochrana vodovodního potrubí přilepenými termoizolačními trubicemi z PE tl přes 9 do 13 mm DN přes 22 do 45 mm</t>
  </si>
  <si>
    <t>722181233</t>
  </si>
  <si>
    <t>Ochrana vodovodního potrubí přilepenými termoizolačními trubicemi z PE tl přes 9 do 13 mm DN přes 45 do 63 mm</t>
  </si>
  <si>
    <t>722224116</t>
  </si>
  <si>
    <t>Armatury s jedním závitem kohouty plnicí a vypouštěcí PN 10 G 3/4"</t>
  </si>
  <si>
    <t>722231077</t>
  </si>
  <si>
    <t>722232048</t>
  </si>
  <si>
    <t>Armatury se dvěma závity kulové kohouty PN 42 do 185 °C přímé vnitřní závit G 2"</t>
  </si>
  <si>
    <t>722250132</t>
  </si>
  <si>
    <t>Hydrantový systém s tvarově stálou hadicí D 25 x 20 m celoplechový</t>
  </si>
  <si>
    <t>722290234</t>
  </si>
  <si>
    <t>Zkoušky, proplach a desinfekce vodovodního potrubí proplach a desinfekce vodovodního potrubí do DN 80</t>
  </si>
  <si>
    <t>727111042</t>
  </si>
  <si>
    <t>Protipožární trubní ucpávky ocelového potrubí bez izolace prostup stropem tloušťky 150 mm požární odolnost EI 120 DN 50</t>
  </si>
  <si>
    <t>998722102</t>
  </si>
  <si>
    <t>Přesun hmot pro vnitřní vodovod stanovený z hmotnosti přesunovaného materiálu vodorovná dopravní vzdálenost do 50 m základní v objektech výšky přes 6 do 12 m</t>
  </si>
  <si>
    <t>Konstrukce truhlářské</t>
  </si>
  <si>
    <t>766411821</t>
  </si>
  <si>
    <t>Demontáž truhlářského obložení stěn z palubek</t>
  </si>
  <si>
    <t>-1441495396</t>
  </si>
  <si>
    <t>766411223</t>
  </si>
  <si>
    <t>Montáž obložení stěn palubkami na pero a drážku plochy do 5 m2, šířky přes 80 do 100 mm</t>
  </si>
  <si>
    <t>61191173</t>
  </si>
  <si>
    <t>Palubky obkladové nejpodobnější stávajících</t>
  </si>
  <si>
    <t>32</t>
  </si>
  <si>
    <t>1950414180</t>
  </si>
  <si>
    <t>998766102</t>
  </si>
  <si>
    <t>Přesun hmot pro konstrukce truhlářské stanovený z hmotnosti přesunovaného materiálu vodorovná dopravní vzdálenost do 50 m základní v objektech výšky přes 6 do 12 m</t>
  </si>
  <si>
    <t>Podlahy z dlaždic</t>
  </si>
  <si>
    <t>771573810</t>
  </si>
  <si>
    <t>Demontáž podlah z dlaždic keramických lepených</t>
  </si>
  <si>
    <t>771111011</t>
  </si>
  <si>
    <t>Příprava podkladu před provedením dlažby vysátí podlah</t>
  </si>
  <si>
    <t>771121011</t>
  </si>
  <si>
    <t>Příprava podkladu před provedením dlažby nátěr penetrační na podlahu</t>
  </si>
  <si>
    <t>771574417</t>
  </si>
  <si>
    <t>Montáž podlah z dlaždic keramických lepených cementovým flexibilním lepidlem hladkých, tloušťky do 10 mm přes 12 do 19 ks/m2</t>
  </si>
  <si>
    <t>59761127</t>
  </si>
  <si>
    <t>Dlažba keramická slinutá povrch hladký/matný tl do 10mm přes 9 do 12ks/m2</t>
  </si>
  <si>
    <t>771474111</t>
  </si>
  <si>
    <t>Montáž soklů z dlaždic keramických lepených cementovým flexibilním lepidlem rovných, výšky do 65 mm</t>
  </si>
  <si>
    <t>59761184</t>
  </si>
  <si>
    <t>Sokl keramický mrazuvzdorný povrch hladký/matný tl do 10mm výšky přes 65 do 90mm</t>
  </si>
  <si>
    <t>771592011</t>
  </si>
  <si>
    <t>Čištění vnitřních ploch po položení dlažby podlah nebo schodišť chemickými prostředky</t>
  </si>
  <si>
    <t>998771122</t>
  </si>
  <si>
    <t>Přesun hmot tonážní pro podlahy z dlaždic ruční v objektech v přes 6 do 12 m</t>
  </si>
  <si>
    <t>422364328</t>
  </si>
  <si>
    <t>Podlahy teracové</t>
  </si>
  <si>
    <t>773512915</t>
  </si>
  <si>
    <t>Oprava podlahy z litého teraca včetně penetrace, tloušťky do 20 mm jednotlivých malých ploch přírodního, plochy jednotlivě přes 0,25 do 0,50 m2</t>
  </si>
  <si>
    <t>998773102</t>
  </si>
  <si>
    <t>Přesun hmot pro podlahy teracové lité stanovený z hmotnosti přesunovaného materiálu vodorovná dopravní vzdálenost do 50 m základní v objektech výšky přes 6 do 12 m</t>
  </si>
  <si>
    <t>Podlahy povlakové</t>
  </si>
  <si>
    <t>776201812</t>
  </si>
  <si>
    <t xml:space="preserve">Demontáž povlakových podlahovin lepených ručně </t>
  </si>
  <si>
    <t>776211211</t>
  </si>
  <si>
    <t xml:space="preserve">Lepení textilních podlahových krytin </t>
  </si>
  <si>
    <t>776421111</t>
  </si>
  <si>
    <t>Montáž obvodových lišt lepením</t>
  </si>
  <si>
    <t>998776102</t>
  </si>
  <si>
    <t>Přesun hmot pro podlahy povlakové stanovený z hmotnosti přesunovaného materiálu vodorovná dopravní vzdálenost do 50 m základní v objektech výšky přes 6 do 12 m</t>
  </si>
  <si>
    <t>Obklady keramické</t>
  </si>
  <si>
    <t>781471810</t>
  </si>
  <si>
    <t>Demontáž obkladů z dlaždic keramických kladených do malty</t>
  </si>
  <si>
    <t>781121011</t>
  </si>
  <si>
    <t>Příprava podkladu před provedením obkladu nátěr penetrační na stěnu</t>
  </si>
  <si>
    <t>781151031</t>
  </si>
  <si>
    <t>Příprava podkladu před provedením obkladu celoplošné vyrovnání podkladu stěrkou, tloušťky 3 mm</t>
  </si>
  <si>
    <t>781472219</t>
  </si>
  <si>
    <t>Montáž obkladů keramických hladkých lepených cementovým flexibilním lepidlem přes 22 do 25 ks/m2</t>
  </si>
  <si>
    <t>59761714</t>
  </si>
  <si>
    <t>784</t>
  </si>
  <si>
    <t>Dokončovací práce - malby a tapety</t>
  </si>
  <si>
    <t>784111001</t>
  </si>
  <si>
    <t>Oprášení (ometení) podkladu v místnostech výšky do 3,80 m</t>
  </si>
  <si>
    <t>-817852442</t>
  </si>
  <si>
    <t>784191007</t>
  </si>
  <si>
    <t>Čištění vnitřních ploch hrubý úklid po provedení malířských prací omytím podlah</t>
  </si>
  <si>
    <t>784181101</t>
  </si>
  <si>
    <t>Penetrace podkladu jednonásobná základní akrylátová bezbarvá v místnostech výšky do 3,80 m</t>
  </si>
  <si>
    <t>784211001</t>
  </si>
  <si>
    <t>Dvojnásobné bílé malby ze směsí za mokra velmi dobře oděruvzdorných na schodišti v do 3,80 m</t>
  </si>
  <si>
    <t>-1954256171</t>
  </si>
  <si>
    <t>784211165</t>
  </si>
  <si>
    <t>Příplatek k cenám 2x maleb ze směsí za mokra oděruvzdorných za barevnou malbu v sytém odstínu</t>
  </si>
  <si>
    <t>VRN</t>
  </si>
  <si>
    <t>013254000</t>
  </si>
  <si>
    <t>Dokumentace skutečného provedení stavby
1x tištěná podoba, 1x el. podoba (CD / flash disk)</t>
  </si>
  <si>
    <t>030001000</t>
  </si>
  <si>
    <t>Zařízení staveniště</t>
  </si>
  <si>
    <t>045203000</t>
  </si>
  <si>
    <t>Kompletační činnost</t>
  </si>
  <si>
    <t>071103000</t>
  </si>
  <si>
    <t>Provoz investora</t>
  </si>
  <si>
    <t>722250000</t>
  </si>
  <si>
    <t xml:space="preserve">Kotvící materiál </t>
  </si>
  <si>
    <t>soubor</t>
  </si>
  <si>
    <t>734200824</t>
  </si>
  <si>
    <t>Demontáž armatur závitových se dvěma závity do G 2</t>
  </si>
  <si>
    <t>Obklad keramický povrch hladký/matný tl do 10mm přes 22 do 25ks/m2</t>
  </si>
  <si>
    <t xml:space="preserve">Revize hydrantového systému </t>
  </si>
  <si>
    <t>044002100</t>
  </si>
  <si>
    <t>Armatury se dvěma závity kontrolovatelný zpětný ventil  mosazné PN 10 do 110°C G 2"</t>
  </si>
  <si>
    <t>Linkrustace s vrchním nátěrem latexovým v místnostech výšky do 3,80 m</t>
  </si>
  <si>
    <t>784660101</t>
  </si>
  <si>
    <t xml:space="preserve">Zdeněk Černošek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</si>
</sst>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5">
    <font>
      <sz val="11"/>
      <color theme="1"/>
      <name val="Aptos Narrow"/>
      <family val="2"/>
      <charset val="238"/>
      <scheme val="minor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FF0000"/>
      <name val="Arial CE"/>
    </font>
    <font>
      <sz val="9"/>
      <name val="Arial CE"/>
      <charset val="1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6">
    <border>
      <left/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4" fontId="12" fillId="0" borderId="4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4" fontId="13" fillId="0" borderId="4" xfId="0" applyNumberFormat="1" applyFont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/>
    <xf numFmtId="0" fontId="0" fillId="0" borderId="8" xfId="0" applyBorder="1" applyAlignment="1">
      <alignment vertical="center"/>
    </xf>
    <xf numFmtId="166" fontId="15" fillId="0" borderId="1" xfId="0" applyNumberFormat="1" applyFont="1" applyBorder="1"/>
    <xf numFmtId="166" fontId="15" fillId="0" borderId="9" xfId="0" applyNumberFormat="1" applyFont="1" applyBorder="1"/>
    <xf numFmtId="4" fontId="16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17" fillId="0" borderId="10" xfId="0" applyFont="1" applyBorder="1"/>
    <xf numFmtId="166" fontId="17" fillId="0" borderId="0" xfId="0" applyNumberFormat="1" applyFont="1"/>
    <xf numFmtId="166" fontId="17" fillId="0" borderId="11" xfId="0" applyNumberFormat="1" applyFont="1" applyBorder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10" fillId="0" borderId="12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167" fontId="10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66" fontId="14" fillId="0" borderId="11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67" fontId="18" fillId="0" borderId="0" xfId="0" applyNumberFormat="1" applyFont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167" fontId="20" fillId="0" borderId="12" xfId="0" applyNumberFormat="1" applyFont="1" applyBorder="1" applyAlignment="1">
      <alignment vertical="center"/>
    </xf>
    <xf numFmtId="4" fontId="20" fillId="0" borderId="12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13" xfId="0" applyFont="1" applyBorder="1" applyAlignment="1" applyProtection="1">
      <alignment horizontal="center" vertical="center"/>
      <protection locked="0"/>
    </xf>
    <xf numFmtId="49" fontId="23" fillId="0" borderId="13" xfId="0" applyNumberFormat="1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167" fontId="23" fillId="0" borderId="13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49" fontId="24" fillId="0" borderId="1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010B-1143-41B0-A027-65370907AB51}">
  <sheetPr>
    <pageSetUpPr fitToPage="1"/>
  </sheetPr>
  <dimension ref="C2:BO182"/>
  <sheetViews>
    <sheetView tabSelected="1" zoomScaleNormal="100" workbookViewId="0">
      <selection activeCell="J17" sqref="J17"/>
    </sheetView>
  </sheetViews>
  <sheetFormatPr defaultRowHeight="1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1" width="19.140625" customWidth="1"/>
    <col min="12" max="13" width="8" customWidth="1"/>
    <col min="14" max="14" width="9.28515625" customWidth="1"/>
    <col min="15" max="15" width="9.140625" hidden="1" customWidth="1"/>
    <col min="16" max="21" width="12.140625" hidden="1" customWidth="1"/>
    <col min="22" max="22" width="14" hidden="1" customWidth="1"/>
    <col min="23" max="23" width="10.5703125" hidden="1" customWidth="1"/>
    <col min="24" max="24" width="14" hidden="1" customWidth="1"/>
    <col min="25" max="25" width="10.5703125" hidden="1" customWidth="1"/>
    <col min="26" max="26" width="12.85546875" hidden="1" customWidth="1"/>
    <col min="27" max="27" width="9.42578125" hidden="1" customWidth="1"/>
    <col min="28" max="28" width="12.85546875" hidden="1" customWidth="1"/>
    <col min="29" max="29" width="14" hidden="1" customWidth="1"/>
    <col min="30" max="30" width="9.42578125" hidden="1" customWidth="1"/>
    <col min="31" max="31" width="12.85546875" hidden="1" customWidth="1"/>
    <col min="32" max="32" width="14" hidden="1" customWidth="1"/>
    <col min="33" max="63" width="9.140625" hidden="1" customWidth="1"/>
    <col min="64" max="64" width="11.140625" hidden="1" customWidth="1"/>
    <col min="65" max="67" width="9.140625" hidden="1" customWidth="1"/>
  </cols>
  <sheetData>
    <row r="2" spans="4:47" ht="36.950000000000003" customHeight="1"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AU2" s="1" t="s">
        <v>0</v>
      </c>
    </row>
    <row r="3" spans="4:47" ht="6.95" customHeight="1">
      <c r="AU3" s="1" t="s">
        <v>1</v>
      </c>
    </row>
    <row r="4" spans="4:47" ht="24.95" customHeight="1">
      <c r="D4" s="2" t="s">
        <v>2</v>
      </c>
      <c r="N4" s="3" t="s">
        <v>3</v>
      </c>
      <c r="AU4" s="1" t="s">
        <v>4</v>
      </c>
    </row>
    <row r="5" spans="4:47" ht="6.95" customHeight="1"/>
    <row r="6" spans="4:47" ht="12" customHeight="1">
      <c r="D6" s="4" t="s">
        <v>5</v>
      </c>
    </row>
    <row r="7" spans="4:47" ht="26.25" customHeight="1">
      <c r="E7" s="101" t="s">
        <v>6</v>
      </c>
      <c r="F7" s="102"/>
      <c r="G7" s="102"/>
      <c r="H7" s="102"/>
    </row>
    <row r="8" spans="4:47" ht="21" customHeight="1">
      <c r="E8" s="4"/>
      <c r="F8" s="4"/>
      <c r="G8" s="4"/>
      <c r="H8" s="4"/>
    </row>
    <row r="9" spans="4:47" s="5" customFormat="1" ht="12" customHeight="1">
      <c r="D9" s="4" t="s">
        <v>7</v>
      </c>
    </row>
    <row r="10" spans="4:47" s="5" customFormat="1" ht="16.5" customHeight="1">
      <c r="E10" s="99" t="s">
        <v>8</v>
      </c>
      <c r="F10" s="100"/>
      <c r="G10" s="100"/>
      <c r="H10" s="100"/>
    </row>
    <row r="11" spans="4:47" s="5" customFormat="1"/>
    <row r="12" spans="4:47" s="5" customFormat="1" ht="12" customHeight="1">
      <c r="D12" s="4" t="s">
        <v>9</v>
      </c>
      <c r="F12" s="6" t="s">
        <v>10</v>
      </c>
      <c r="I12" s="4" t="s">
        <v>11</v>
      </c>
      <c r="J12" s="6" t="s">
        <v>10</v>
      </c>
    </row>
    <row r="13" spans="4:47" s="5" customFormat="1" ht="12" customHeight="1">
      <c r="D13" s="4" t="s">
        <v>12</v>
      </c>
      <c r="F13" s="6" t="s">
        <v>13</v>
      </c>
      <c r="I13" s="4" t="s">
        <v>14</v>
      </c>
      <c r="J13" s="7"/>
    </row>
    <row r="14" spans="4:47" s="5" customFormat="1" ht="10.9" customHeight="1"/>
    <row r="15" spans="4:47" s="5" customFormat="1" ht="12" customHeight="1">
      <c r="D15" s="4" t="s">
        <v>15</v>
      </c>
      <c r="I15" s="4" t="s">
        <v>16</v>
      </c>
      <c r="J15" s="6"/>
    </row>
    <row r="16" spans="4:47" s="5" customFormat="1" ht="18" customHeight="1">
      <c r="E16" s="6" t="s">
        <v>8</v>
      </c>
      <c r="I16" s="4" t="s">
        <v>17</v>
      </c>
      <c r="J16" s="6" t="s">
        <v>10</v>
      </c>
    </row>
    <row r="17" spans="4:11" s="5" customFormat="1" ht="6.95" customHeight="1"/>
    <row r="18" spans="4:11" s="5" customFormat="1" ht="12" customHeight="1">
      <c r="D18" s="4" t="s">
        <v>18</v>
      </c>
      <c r="I18" s="4" t="s">
        <v>16</v>
      </c>
      <c r="J18" s="6" t="s">
        <v>10</v>
      </c>
    </row>
    <row r="19" spans="4:11" s="5" customFormat="1" ht="18" customHeight="1">
      <c r="E19" s="104" t="s">
        <v>10</v>
      </c>
      <c r="F19" s="104"/>
      <c r="G19" s="104"/>
      <c r="H19" s="104"/>
      <c r="I19" s="4" t="s">
        <v>17</v>
      </c>
      <c r="J19" s="6" t="s">
        <v>10</v>
      </c>
    </row>
    <row r="20" spans="4:11" s="5" customFormat="1" ht="6.95" customHeight="1"/>
    <row r="21" spans="4:11" s="5" customFormat="1" ht="12" customHeight="1">
      <c r="D21" s="4" t="s">
        <v>19</v>
      </c>
      <c r="I21" s="4" t="s">
        <v>16</v>
      </c>
      <c r="J21" s="6"/>
    </row>
    <row r="22" spans="4:11" s="5" customFormat="1" ht="18" customHeight="1">
      <c r="E22" s="6"/>
      <c r="I22" s="4" t="s">
        <v>17</v>
      </c>
      <c r="J22" s="6" t="s">
        <v>10</v>
      </c>
    </row>
    <row r="23" spans="4:11" s="5" customFormat="1" ht="6.95" customHeight="1"/>
    <row r="24" spans="4:11" s="5" customFormat="1" ht="12" customHeight="1">
      <c r="D24" s="4" t="s">
        <v>20</v>
      </c>
      <c r="I24" s="4" t="s">
        <v>16</v>
      </c>
      <c r="J24" s="6" t="s">
        <v>10</v>
      </c>
    </row>
    <row r="25" spans="4:11" s="5" customFormat="1" ht="18" customHeight="1">
      <c r="E25" s="6" t="s">
        <v>264</v>
      </c>
      <c r="I25" s="4" t="s">
        <v>17</v>
      </c>
      <c r="J25" s="6" t="s">
        <v>10</v>
      </c>
    </row>
    <row r="26" spans="4:11" s="5" customFormat="1" ht="6.95" customHeight="1"/>
    <row r="27" spans="4:11" s="5" customFormat="1" ht="12" customHeight="1">
      <c r="D27" s="4" t="s">
        <v>21</v>
      </c>
    </row>
    <row r="28" spans="4:11" s="8" customFormat="1" ht="16.5" customHeight="1">
      <c r="E28" s="105" t="s">
        <v>10</v>
      </c>
      <c r="F28" s="105"/>
      <c r="G28" s="105"/>
      <c r="H28" s="105"/>
    </row>
    <row r="29" spans="4:11" s="5" customFormat="1" ht="6.95" customHeight="1"/>
    <row r="30" spans="4:11" s="5" customFormat="1" ht="6.95" customHeight="1">
      <c r="D30" s="10"/>
      <c r="E30" s="10"/>
      <c r="F30" s="10"/>
      <c r="G30" s="10"/>
      <c r="H30" s="10"/>
      <c r="I30" s="10"/>
      <c r="J30" s="10"/>
      <c r="K30" s="10"/>
    </row>
    <row r="31" spans="4:11" s="5" customFormat="1" ht="25.35" customHeight="1">
      <c r="D31" s="11" t="s">
        <v>22</v>
      </c>
      <c r="J31" s="12">
        <f>ROUND(J96, 2)</f>
        <v>0</v>
      </c>
    </row>
    <row r="32" spans="4:11" s="5" customFormat="1" ht="6.95" customHeight="1">
      <c r="D32" s="10"/>
      <c r="E32" s="10"/>
      <c r="F32" s="10"/>
      <c r="G32" s="10"/>
      <c r="H32" s="10"/>
      <c r="I32" s="10"/>
      <c r="J32" s="10"/>
      <c r="K32" s="10"/>
    </row>
    <row r="33" spans="3:11" s="5" customFormat="1" ht="14.45" customHeight="1">
      <c r="F33" s="13" t="s">
        <v>23</v>
      </c>
      <c r="I33" s="13" t="s">
        <v>24</v>
      </c>
      <c r="J33" s="13" t="s">
        <v>25</v>
      </c>
    </row>
    <row r="34" spans="3:11" s="5" customFormat="1" ht="14.45" customHeight="1">
      <c r="D34" s="14" t="s">
        <v>26</v>
      </c>
      <c r="E34" s="4" t="s">
        <v>27</v>
      </c>
      <c r="F34" s="15">
        <f>ROUND((SUM(BF96:BF183)),  2)</f>
        <v>0</v>
      </c>
      <c r="I34" s="16">
        <v>0.21</v>
      </c>
      <c r="J34" s="15">
        <f>ROUND(((SUM(BF96:BF182))*I34),  2)</f>
        <v>0</v>
      </c>
    </row>
    <row r="35" spans="3:11" s="5" customFormat="1" ht="14.45" customHeight="1">
      <c r="E35" s="4" t="s">
        <v>28</v>
      </c>
      <c r="F35" s="15">
        <f>ROUND((SUM(BG96:BG174)),  2)</f>
        <v>0</v>
      </c>
      <c r="I35" s="16">
        <v>0.15</v>
      </c>
      <c r="J35" s="15">
        <f>ROUND(((SUM(BG96:BG174))*I35),  2)</f>
        <v>0</v>
      </c>
    </row>
    <row r="36" spans="3:11" s="5" customFormat="1" ht="14.45" hidden="1" customHeight="1">
      <c r="E36" s="4" t="s">
        <v>29</v>
      </c>
      <c r="F36" s="15">
        <f>ROUND((SUM(BH96:BH174)),  2)</f>
        <v>0</v>
      </c>
      <c r="I36" s="16">
        <v>0.21</v>
      </c>
      <c r="J36" s="15">
        <f>0</f>
        <v>0</v>
      </c>
    </row>
    <row r="37" spans="3:11" s="5" customFormat="1" ht="14.45" hidden="1" customHeight="1">
      <c r="E37" s="4" t="s">
        <v>30</v>
      </c>
      <c r="F37" s="15">
        <f>ROUND((SUM(BI96:BI174)),  2)</f>
        <v>0</v>
      </c>
      <c r="I37" s="16">
        <v>0.15</v>
      </c>
      <c r="J37" s="15">
        <f>0</f>
        <v>0</v>
      </c>
    </row>
    <row r="38" spans="3:11" s="5" customFormat="1" ht="14.45" hidden="1" customHeight="1">
      <c r="E38" s="4" t="s">
        <v>31</v>
      </c>
      <c r="F38" s="15">
        <f>ROUND((SUM(BJ96:BJ174)),  2)</f>
        <v>0</v>
      </c>
      <c r="I38" s="16">
        <v>0</v>
      </c>
      <c r="J38" s="15">
        <f>0</f>
        <v>0</v>
      </c>
    </row>
    <row r="39" spans="3:11" s="5" customFormat="1" ht="6.95" customHeight="1"/>
    <row r="40" spans="3:11" s="5" customFormat="1" ht="25.35" customHeight="1">
      <c r="C40" s="17"/>
      <c r="D40" s="18" t="s">
        <v>32</v>
      </c>
      <c r="E40" s="19"/>
      <c r="F40" s="19"/>
      <c r="G40" s="20" t="s">
        <v>33</v>
      </c>
      <c r="H40" s="21" t="s">
        <v>34</v>
      </c>
      <c r="I40" s="19"/>
      <c r="J40" s="22">
        <f>SUM(J31:J38)</f>
        <v>0</v>
      </c>
      <c r="K40" s="19"/>
    </row>
    <row r="41" spans="3:11" s="5" customFormat="1" ht="14.45" customHeight="1"/>
    <row r="45" spans="3:11" s="5" customFormat="1" ht="6.95" customHeight="1"/>
    <row r="46" spans="3:11" s="5" customFormat="1" ht="24.95" customHeight="1">
      <c r="C46" s="2" t="s">
        <v>35</v>
      </c>
    </row>
    <row r="47" spans="3:11" s="5" customFormat="1" ht="6.95" customHeight="1"/>
    <row r="48" spans="3:11" s="5" customFormat="1" ht="12" customHeight="1">
      <c r="C48" s="4" t="s">
        <v>5</v>
      </c>
    </row>
    <row r="49" spans="3:48" s="5" customFormat="1" ht="26.25" customHeight="1">
      <c r="E49" s="101" t="str">
        <f>E7</f>
        <v>Rekonstrukce požárního vodovodu ZŠ a MŠ Mírová 81</v>
      </c>
      <c r="F49" s="102"/>
      <c r="G49" s="102"/>
      <c r="H49" s="102"/>
    </row>
    <row r="50" spans="3:48" s="5" customFormat="1" ht="26.25" customHeight="1">
      <c r="E50" s="4">
        <f>E8</f>
        <v>0</v>
      </c>
      <c r="F50" s="4"/>
      <c r="G50" s="4"/>
      <c r="H50" s="4"/>
    </row>
    <row r="51" spans="3:48" s="5" customFormat="1" ht="12" customHeight="1">
      <c r="C51" s="4" t="s">
        <v>7</v>
      </c>
    </row>
    <row r="52" spans="3:48" s="5" customFormat="1" ht="16.5" customHeight="1">
      <c r="E52" s="99" t="str">
        <f>E10</f>
        <v>Základní škola a Mateřská škola Mimoň, Mírová 81, 471 24 Mimoň</v>
      </c>
      <c r="F52" s="100"/>
      <c r="G52" s="100"/>
      <c r="H52" s="100"/>
    </row>
    <row r="53" spans="3:48" s="5" customFormat="1" ht="6.95" customHeight="1"/>
    <row r="54" spans="3:48" s="5" customFormat="1" ht="12" customHeight="1">
      <c r="C54" s="4" t="s">
        <v>12</v>
      </c>
      <c r="F54" s="6" t="str">
        <f>F13</f>
        <v>Mimoň</v>
      </c>
      <c r="I54" s="4" t="s">
        <v>14</v>
      </c>
      <c r="J54" s="7" t="str">
        <f>IF(J13="","",J13)</f>
        <v/>
      </c>
    </row>
    <row r="55" spans="3:48" s="5" customFormat="1" ht="6.95" customHeight="1"/>
    <row r="56" spans="3:48" s="5" customFormat="1" ht="15.2" customHeight="1">
      <c r="C56" s="4" t="s">
        <v>15</v>
      </c>
      <c r="F56" s="6" t="str">
        <f>E16</f>
        <v>Základní škola a Mateřská škola Mimoň, Mírová 81, 471 24 Mimoň</v>
      </c>
      <c r="I56" s="4" t="s">
        <v>19</v>
      </c>
      <c r="J56" s="9"/>
    </row>
    <row r="57" spans="3:48" s="5" customFormat="1" ht="15.2" customHeight="1">
      <c r="C57" s="4" t="s">
        <v>18</v>
      </c>
      <c r="F57" s="6" t="str">
        <f>IF(E19="","",E19)</f>
        <v/>
      </c>
      <c r="I57" s="4" t="s">
        <v>20</v>
      </c>
      <c r="J57" s="9"/>
    </row>
    <row r="58" spans="3:48" s="5" customFormat="1" ht="10.35" customHeight="1"/>
    <row r="59" spans="3:48" s="5" customFormat="1" ht="29.25" customHeight="1">
      <c r="C59" s="23" t="s">
        <v>36</v>
      </c>
      <c r="D59" s="17"/>
      <c r="E59" s="17"/>
      <c r="F59" s="17"/>
      <c r="G59" s="17"/>
      <c r="H59" s="17"/>
      <c r="I59" s="17"/>
      <c r="J59" s="24" t="s">
        <v>37</v>
      </c>
      <c r="K59" s="17"/>
    </row>
    <row r="60" spans="3:48" s="5" customFormat="1" ht="10.35" customHeight="1"/>
    <row r="61" spans="3:48" s="5" customFormat="1" ht="22.9" customHeight="1">
      <c r="C61" s="25" t="s">
        <v>38</v>
      </c>
      <c r="J61" s="12">
        <f>J96</f>
        <v>0</v>
      </c>
      <c r="AV61" s="1" t="s">
        <v>39</v>
      </c>
    </row>
    <row r="62" spans="3:48" s="26" customFormat="1" ht="24.95" customHeight="1">
      <c r="D62" s="27" t="s">
        <v>40</v>
      </c>
      <c r="E62" s="28"/>
      <c r="F62" s="28"/>
      <c r="G62" s="28"/>
      <c r="H62" s="28"/>
      <c r="I62" s="28"/>
      <c r="J62" s="29">
        <f>J97</f>
        <v>0</v>
      </c>
    </row>
    <row r="63" spans="3:48" s="30" customFormat="1" ht="19.899999999999999" customHeight="1">
      <c r="D63" s="31" t="s">
        <v>41</v>
      </c>
      <c r="E63" s="32"/>
      <c r="F63" s="32"/>
      <c r="G63" s="32"/>
      <c r="H63" s="32"/>
      <c r="I63" s="32"/>
      <c r="J63" s="33">
        <f>J98</f>
        <v>0</v>
      </c>
    </row>
    <row r="64" spans="3:48" s="30" customFormat="1" ht="19.899999999999999" customHeight="1">
      <c r="D64" s="31" t="s">
        <v>42</v>
      </c>
      <c r="E64" s="32"/>
      <c r="F64" s="32"/>
      <c r="G64" s="32"/>
      <c r="H64" s="32"/>
      <c r="I64" s="32"/>
      <c r="J64" s="33">
        <f>J101</f>
        <v>0</v>
      </c>
    </row>
    <row r="65" spans="4:10" s="30" customFormat="1" ht="19.899999999999999" customHeight="1">
      <c r="D65" s="31" t="s">
        <v>43</v>
      </c>
      <c r="E65" s="32"/>
      <c r="F65" s="32"/>
      <c r="G65" s="32"/>
      <c r="H65" s="32"/>
      <c r="I65" s="32"/>
      <c r="J65" s="33">
        <f>J111</f>
        <v>0</v>
      </c>
    </row>
    <row r="66" spans="4:10" s="30" customFormat="1" ht="19.899999999999999" customHeight="1">
      <c r="D66" s="31" t="s">
        <v>44</v>
      </c>
      <c r="E66" s="32"/>
      <c r="F66" s="32"/>
      <c r="G66" s="32"/>
      <c r="H66" s="32"/>
      <c r="I66" s="32"/>
      <c r="J66" s="33">
        <f>J116</f>
        <v>0</v>
      </c>
    </row>
    <row r="67" spans="4:10" s="30" customFormat="1" ht="19.899999999999999" customHeight="1">
      <c r="D67" s="31" t="s">
        <v>45</v>
      </c>
      <c r="E67" s="32"/>
      <c r="F67" s="32"/>
      <c r="G67" s="32"/>
      <c r="H67" s="32"/>
      <c r="I67" s="32"/>
      <c r="J67" s="33">
        <f>J120</f>
        <v>0</v>
      </c>
    </row>
    <row r="68" spans="4:10" s="26" customFormat="1" ht="24.95" customHeight="1">
      <c r="D68" s="27" t="s">
        <v>46</v>
      </c>
      <c r="E68" s="28"/>
      <c r="F68" s="28"/>
      <c r="G68" s="28"/>
      <c r="H68" s="28"/>
      <c r="I68" s="28"/>
      <c r="J68" s="29">
        <f>J122</f>
        <v>0</v>
      </c>
    </row>
    <row r="69" spans="4:10" s="30" customFormat="1" ht="19.899999999999999" customHeight="1">
      <c r="D69" s="31" t="s">
        <v>47</v>
      </c>
      <c r="E69" s="32"/>
      <c r="F69" s="32"/>
      <c r="G69" s="32"/>
      <c r="H69" s="32"/>
      <c r="I69" s="32"/>
      <c r="J69" s="33">
        <f>J123</f>
        <v>0</v>
      </c>
    </row>
    <row r="70" spans="4:10" s="30" customFormat="1" ht="19.899999999999999" customHeight="1">
      <c r="D70" s="31" t="s">
        <v>48</v>
      </c>
      <c r="E70" s="32"/>
      <c r="F70" s="32"/>
      <c r="G70" s="32"/>
      <c r="H70" s="32"/>
      <c r="I70" s="32"/>
      <c r="J70" s="33">
        <f>J141</f>
        <v>0</v>
      </c>
    </row>
    <row r="71" spans="4:10" s="30" customFormat="1" ht="19.899999999999999" customHeight="1">
      <c r="D71" s="31" t="s">
        <v>49</v>
      </c>
      <c r="E71" s="32"/>
      <c r="F71" s="32"/>
      <c r="G71" s="32"/>
      <c r="H71" s="32"/>
      <c r="I71" s="32"/>
      <c r="J71" s="33">
        <f>J146</f>
        <v>0</v>
      </c>
    </row>
    <row r="72" spans="4:10" s="30" customFormat="1" ht="19.899999999999999" customHeight="1">
      <c r="D72" s="31" t="s">
        <v>50</v>
      </c>
      <c r="E72" s="32"/>
      <c r="F72" s="32"/>
      <c r="G72" s="32"/>
      <c r="H72" s="32"/>
      <c r="I72" s="32"/>
      <c r="J72" s="33">
        <f>J156</f>
        <v>0</v>
      </c>
    </row>
    <row r="73" spans="4:10" s="30" customFormat="1" ht="19.899999999999999" customHeight="1">
      <c r="D73" s="31" t="s">
        <v>51</v>
      </c>
      <c r="E73" s="32"/>
      <c r="F73" s="32"/>
      <c r="G73" s="32"/>
      <c r="H73" s="32"/>
      <c r="I73" s="32"/>
      <c r="J73" s="33">
        <f>J159</f>
        <v>0</v>
      </c>
    </row>
    <row r="74" spans="4:10" s="30" customFormat="1" ht="19.899999999999999" customHeight="1">
      <c r="D74" s="31" t="s">
        <v>52</v>
      </c>
      <c r="E74" s="32"/>
      <c r="F74" s="32"/>
      <c r="G74" s="32"/>
      <c r="H74" s="32"/>
      <c r="I74" s="32"/>
      <c r="J74" s="33">
        <f>J164</f>
        <v>0</v>
      </c>
    </row>
    <row r="75" spans="4:10" s="30" customFormat="1" ht="19.899999999999999" customHeight="1">
      <c r="D75" s="31" t="s">
        <v>53</v>
      </c>
      <c r="E75" s="32"/>
      <c r="F75" s="32"/>
      <c r="G75" s="32"/>
      <c r="H75" s="32"/>
      <c r="I75" s="32"/>
      <c r="J75" s="33">
        <f>J170</f>
        <v>0</v>
      </c>
    </row>
    <row r="76" spans="4:10" s="26" customFormat="1" ht="24.95" customHeight="1">
      <c r="D76" s="27" t="s">
        <v>54</v>
      </c>
      <c r="E76" s="28"/>
      <c r="F76" s="28"/>
      <c r="G76" s="28"/>
      <c r="H76" s="28"/>
      <c r="I76" s="28"/>
      <c r="J76" s="29">
        <f>J177</f>
        <v>0</v>
      </c>
    </row>
    <row r="77" spans="4:10" s="5" customFormat="1" ht="6.95" customHeight="1"/>
    <row r="81" spans="3:64" s="5" customFormat="1" ht="6.95" customHeight="1"/>
    <row r="82" spans="3:64" s="5" customFormat="1" ht="24.95" customHeight="1">
      <c r="C82" s="2" t="s">
        <v>55</v>
      </c>
    </row>
    <row r="83" spans="3:64" s="5" customFormat="1" ht="6.95" customHeight="1"/>
    <row r="84" spans="3:64" s="5" customFormat="1" ht="12" customHeight="1">
      <c r="C84" s="4" t="s">
        <v>5</v>
      </c>
    </row>
    <row r="85" spans="3:64" s="5" customFormat="1" ht="26.25" customHeight="1">
      <c r="E85" s="101" t="str">
        <f>E7</f>
        <v>Rekonstrukce požárního vodovodu ZŠ a MŠ Mírová 81</v>
      </c>
      <c r="F85" s="102"/>
      <c r="G85" s="102"/>
      <c r="H85" s="102"/>
    </row>
    <row r="86" spans="3:64" s="5" customFormat="1" ht="26.25" customHeight="1">
      <c r="E86" s="4">
        <f>E8</f>
        <v>0</v>
      </c>
      <c r="F86" s="4"/>
      <c r="G86" s="4"/>
      <c r="H86" s="4"/>
    </row>
    <row r="87" spans="3:64" s="5" customFormat="1" ht="12" customHeight="1">
      <c r="C87" s="4" t="s">
        <v>7</v>
      </c>
    </row>
    <row r="88" spans="3:64" s="5" customFormat="1" ht="16.5" customHeight="1">
      <c r="E88" s="99" t="str">
        <f>E10</f>
        <v>Základní škola a Mateřská škola Mimoň, Mírová 81, 471 24 Mimoň</v>
      </c>
      <c r="F88" s="100"/>
      <c r="G88" s="100"/>
      <c r="H88" s="100"/>
    </row>
    <row r="89" spans="3:64" s="5" customFormat="1" ht="6.95" customHeight="1"/>
    <row r="90" spans="3:64" s="5" customFormat="1" ht="12" customHeight="1">
      <c r="C90" s="4" t="s">
        <v>12</v>
      </c>
      <c r="F90" s="6" t="str">
        <f>F13</f>
        <v>Mimoň</v>
      </c>
      <c r="I90" s="4" t="s">
        <v>14</v>
      </c>
      <c r="J90" s="7" t="str">
        <f>IF(J13="","",J13)</f>
        <v/>
      </c>
    </row>
    <row r="91" spans="3:64" s="5" customFormat="1" ht="6.95" customHeight="1"/>
    <row r="92" spans="3:64" s="5" customFormat="1" ht="15.2" customHeight="1">
      <c r="C92" s="4" t="s">
        <v>15</v>
      </c>
      <c r="F92" s="6" t="str">
        <f>E16</f>
        <v>Základní škola a Mateřská škola Mimoň, Mírová 81, 471 24 Mimoň</v>
      </c>
      <c r="I92" s="4" t="s">
        <v>19</v>
      </c>
      <c r="J92" s="9"/>
    </row>
    <row r="93" spans="3:64" s="5" customFormat="1" ht="15.2" customHeight="1">
      <c r="C93" s="4" t="s">
        <v>18</v>
      </c>
      <c r="F93" s="6" t="str">
        <f>IF(E19="","",E19)</f>
        <v/>
      </c>
      <c r="I93" s="4" t="s">
        <v>20</v>
      </c>
      <c r="J93" s="9" t="str">
        <f>E25</f>
        <v xml:space="preserve">Zdeněk Černošek </v>
      </c>
    </row>
    <row r="94" spans="3:64" s="5" customFormat="1" ht="10.35" customHeight="1"/>
    <row r="95" spans="3:64" s="36" customFormat="1" ht="29.25" customHeight="1">
      <c r="C95" s="34" t="s">
        <v>56</v>
      </c>
      <c r="D95" s="35" t="s">
        <v>57</v>
      </c>
      <c r="E95" s="35" t="s">
        <v>58</v>
      </c>
      <c r="F95" s="35" t="s">
        <v>59</v>
      </c>
      <c r="G95" s="35" t="s">
        <v>60</v>
      </c>
      <c r="H95" s="35" t="s">
        <v>61</v>
      </c>
      <c r="I95" s="35" t="s">
        <v>62</v>
      </c>
      <c r="J95" s="35" t="s">
        <v>37</v>
      </c>
      <c r="K95" s="35" t="s">
        <v>63</v>
      </c>
      <c r="N95" s="37" t="s">
        <v>10</v>
      </c>
      <c r="O95" s="38" t="s">
        <v>26</v>
      </c>
      <c r="P95" s="38" t="s">
        <v>64</v>
      </c>
      <c r="Q95" s="38" t="s">
        <v>65</v>
      </c>
      <c r="R95" s="38" t="s">
        <v>66</v>
      </c>
      <c r="S95" s="38" t="s">
        <v>67</v>
      </c>
      <c r="T95" s="38" t="s">
        <v>68</v>
      </c>
      <c r="U95" s="39" t="s">
        <v>69</v>
      </c>
    </row>
    <row r="96" spans="3:64" s="5" customFormat="1" ht="22.9" customHeight="1">
      <c r="C96" s="40" t="s">
        <v>70</v>
      </c>
      <c r="J96" s="41">
        <f>BL96</f>
        <v>0</v>
      </c>
      <c r="N96" s="42"/>
      <c r="O96" s="10"/>
      <c r="P96" s="10"/>
      <c r="Q96" s="43">
        <f>Q97+Q122</f>
        <v>461.73836200000005</v>
      </c>
      <c r="R96" s="10"/>
      <c r="S96" s="43">
        <f>S97+S122</f>
        <v>6.0052245599999994</v>
      </c>
      <c r="T96" s="10"/>
      <c r="U96" s="44">
        <f>U97+U122</f>
        <v>8.1991998800000001</v>
      </c>
      <c r="AU96" s="1" t="s">
        <v>71</v>
      </c>
      <c r="AV96" s="1" t="s">
        <v>39</v>
      </c>
      <c r="BL96" s="45">
        <f>BL97+BL122+BL177</f>
        <v>0</v>
      </c>
    </row>
    <row r="97" spans="3:66" s="46" customFormat="1" ht="25.9" customHeight="1">
      <c r="D97" s="47" t="s">
        <v>71</v>
      </c>
      <c r="E97" s="48" t="s">
        <v>72</v>
      </c>
      <c r="F97" s="48" t="s">
        <v>73</v>
      </c>
      <c r="J97" s="49">
        <f>BL97</f>
        <v>0</v>
      </c>
      <c r="N97" s="50"/>
      <c r="Q97" s="51">
        <f>+Q98+Q101+Q111+Q116+Q120</f>
        <v>281.895308</v>
      </c>
      <c r="S97" s="51">
        <f>S98+S101+S111+S116+S120</f>
        <v>4.9325799999999997</v>
      </c>
      <c r="U97" s="52">
        <f>U98+U101+U111+U116+U120</f>
        <v>6.6365999999999996</v>
      </c>
      <c r="AS97" s="47" t="s">
        <v>74</v>
      </c>
      <c r="AU97" s="53" t="s">
        <v>71</v>
      </c>
      <c r="AV97" s="53" t="s">
        <v>75</v>
      </c>
      <c r="AZ97" s="47" t="s">
        <v>76</v>
      </c>
      <c r="BL97" s="54">
        <f>BL98+BL101+BL111+BL116+BL120</f>
        <v>0</v>
      </c>
    </row>
    <row r="98" spans="3:66" s="46" customFormat="1" ht="22.9" customHeight="1">
      <c r="D98" s="47" t="s">
        <v>71</v>
      </c>
      <c r="E98" s="55" t="s">
        <v>77</v>
      </c>
      <c r="F98" s="55" t="s">
        <v>78</v>
      </c>
      <c r="J98" s="56">
        <f>BL98</f>
        <v>0</v>
      </c>
      <c r="N98" s="50"/>
      <c r="Q98" s="51">
        <f>SUM(Q99:Q100)</f>
        <v>32.922749999999994</v>
      </c>
      <c r="S98" s="51">
        <f>SUM(S99:S100)</f>
        <v>2.12154</v>
      </c>
      <c r="U98" s="52">
        <f>SUM(U99:U99)</f>
        <v>0</v>
      </c>
      <c r="AS98" s="47" t="s">
        <v>74</v>
      </c>
      <c r="AU98" s="53" t="s">
        <v>71</v>
      </c>
      <c r="AV98" s="53" t="s">
        <v>74</v>
      </c>
      <c r="AZ98" s="47" t="s">
        <v>76</v>
      </c>
      <c r="BL98" s="54">
        <f>SUM(BL99:BL100)</f>
        <v>0</v>
      </c>
    </row>
    <row r="99" spans="3:66" s="5" customFormat="1" ht="37.9" customHeight="1">
      <c r="C99" s="57">
        <v>1</v>
      </c>
      <c r="D99" s="57" t="s">
        <v>79</v>
      </c>
      <c r="E99" s="58" t="s">
        <v>80</v>
      </c>
      <c r="F99" s="59" t="s">
        <v>81</v>
      </c>
      <c r="G99" s="60" t="s">
        <v>82</v>
      </c>
      <c r="H99" s="61">
        <v>9</v>
      </c>
      <c r="I99" s="62"/>
      <c r="J99" s="62">
        <f>ROUND(I99*H99,2)</f>
        <v>0</v>
      </c>
      <c r="K99" s="59"/>
      <c r="N99" s="63" t="s">
        <v>10</v>
      </c>
      <c r="O99" s="64" t="s">
        <v>27</v>
      </c>
      <c r="P99" s="65">
        <v>3.573</v>
      </c>
      <c r="Q99" s="65">
        <f>P99*H99</f>
        <v>32.156999999999996</v>
      </c>
      <c r="R99" s="65">
        <v>0.21312</v>
      </c>
      <c r="S99" s="65">
        <f>R99*H99</f>
        <v>1.91808</v>
      </c>
      <c r="T99" s="65">
        <v>0</v>
      </c>
      <c r="U99" s="66">
        <f>T99*H99</f>
        <v>0</v>
      </c>
      <c r="AS99" s="67" t="s">
        <v>83</v>
      </c>
      <c r="AU99" s="67" t="s">
        <v>79</v>
      </c>
      <c r="AV99" s="67" t="s">
        <v>1</v>
      </c>
      <c r="AZ99" s="1" t="s">
        <v>76</v>
      </c>
      <c r="BF99" s="68">
        <f>IF(O99="základní",J99,0)</f>
        <v>0</v>
      </c>
      <c r="BG99" s="68">
        <f>IF(O99="snížená",J99,0)</f>
        <v>0</v>
      </c>
      <c r="BH99" s="68">
        <f>IF(O99="zákl. přenesená",J99,0)</f>
        <v>0</v>
      </c>
      <c r="BI99" s="68">
        <f>IF(O99="sníž. přenesená",J99,0)</f>
        <v>0</v>
      </c>
      <c r="BJ99" s="68">
        <f>IF(O99="nulová",J99,0)</f>
        <v>0</v>
      </c>
      <c r="BK99" s="1" t="s">
        <v>74</v>
      </c>
      <c r="BL99" s="68">
        <f>ROUND(I99*H99,2)</f>
        <v>0</v>
      </c>
      <c r="BM99" s="1" t="s">
        <v>83</v>
      </c>
      <c r="BN99" s="67" t="s">
        <v>84</v>
      </c>
    </row>
    <row r="100" spans="3:66" s="5" customFormat="1" ht="37.9" customHeight="1">
      <c r="C100" s="57">
        <v>2</v>
      </c>
      <c r="D100" s="57" t="s">
        <v>79</v>
      </c>
      <c r="E100" s="58" t="s">
        <v>85</v>
      </c>
      <c r="F100" s="59" t="s">
        <v>86</v>
      </c>
      <c r="G100" s="60" t="s">
        <v>87</v>
      </c>
      <c r="H100" s="61">
        <v>0.75</v>
      </c>
      <c r="I100" s="62"/>
      <c r="J100" s="62">
        <f>ROUND(I100*H100,2)</f>
        <v>0</v>
      </c>
      <c r="K100" s="59"/>
      <c r="N100" s="63" t="s">
        <v>10</v>
      </c>
      <c r="O100" s="64" t="s">
        <v>27</v>
      </c>
      <c r="P100" s="65">
        <v>1.0209999999999999</v>
      </c>
      <c r="Q100" s="65">
        <f>P100*H100</f>
        <v>0.76574999999999993</v>
      </c>
      <c r="R100" s="65">
        <v>0.27128000000000002</v>
      </c>
      <c r="S100" s="65">
        <f>R100*H100</f>
        <v>0.20346000000000003</v>
      </c>
      <c r="T100" s="65">
        <v>0</v>
      </c>
      <c r="U100" s="66">
        <f>T100*H100</f>
        <v>0</v>
      </c>
      <c r="AS100" s="67" t="s">
        <v>83</v>
      </c>
      <c r="AU100" s="67" t="s">
        <v>79</v>
      </c>
      <c r="AV100" s="67" t="s">
        <v>1</v>
      </c>
      <c r="AZ100" s="1" t="s">
        <v>76</v>
      </c>
      <c r="BF100" s="68">
        <f>IF(O100="základní",J100,0)</f>
        <v>0</v>
      </c>
      <c r="BG100" s="68">
        <f>IF(O100="snížená",J100,0)</f>
        <v>0</v>
      </c>
      <c r="BH100" s="68">
        <f>IF(O100="zákl. přenesená",J100,0)</f>
        <v>0</v>
      </c>
      <c r="BI100" s="68">
        <f>IF(O100="sníž. přenesená",J100,0)</f>
        <v>0</v>
      </c>
      <c r="BJ100" s="68">
        <f>IF(O100="nulová",J100,0)</f>
        <v>0</v>
      </c>
      <c r="BK100" s="1" t="s">
        <v>74</v>
      </c>
      <c r="BL100" s="68">
        <f>ROUND(I100*H100,2)</f>
        <v>0</v>
      </c>
      <c r="BM100" s="1" t="s">
        <v>83</v>
      </c>
      <c r="BN100" s="67" t="s">
        <v>84</v>
      </c>
    </row>
    <row r="101" spans="3:66" s="46" customFormat="1" ht="22.9" customHeight="1">
      <c r="D101" s="47" t="s">
        <v>71</v>
      </c>
      <c r="E101" s="55" t="s">
        <v>88</v>
      </c>
      <c r="F101" s="55" t="s">
        <v>89</v>
      </c>
      <c r="J101" s="56">
        <f>BL101</f>
        <v>0</v>
      </c>
      <c r="N101" s="50"/>
      <c r="Q101" s="51">
        <f>SUM(Q103:Q110)</f>
        <v>61.474999999999994</v>
      </c>
      <c r="S101" s="51">
        <f>SUM(S103:S110)</f>
        <v>2.7950399999999997</v>
      </c>
      <c r="U101" s="52">
        <f>SUM(U103:U110)</f>
        <v>0</v>
      </c>
      <c r="AS101" s="47" t="s">
        <v>74</v>
      </c>
      <c r="AU101" s="53" t="s">
        <v>71</v>
      </c>
      <c r="AV101" s="53" t="s">
        <v>74</v>
      </c>
      <c r="AZ101" s="47" t="s">
        <v>76</v>
      </c>
      <c r="BL101" s="54">
        <f>SUM(BL102:BL110)</f>
        <v>0</v>
      </c>
    </row>
    <row r="102" spans="3:66" s="5" customFormat="1" ht="25.5" customHeight="1">
      <c r="C102" s="57">
        <v>3</v>
      </c>
      <c r="D102" s="57" t="s">
        <v>79</v>
      </c>
      <c r="E102" s="58" t="s">
        <v>90</v>
      </c>
      <c r="F102" s="59" t="s">
        <v>91</v>
      </c>
      <c r="G102" s="60" t="s">
        <v>87</v>
      </c>
      <c r="H102" s="61">
        <v>24.75</v>
      </c>
      <c r="I102" s="62"/>
      <c r="J102" s="62">
        <f t="shared" ref="J102" si="0">ROUND(I102*H102,2)</f>
        <v>0</v>
      </c>
      <c r="K102" s="59"/>
      <c r="N102" s="63" t="s">
        <v>10</v>
      </c>
      <c r="O102" s="64" t="s">
        <v>27</v>
      </c>
      <c r="P102" s="65">
        <v>0.624</v>
      </c>
      <c r="Q102" s="65">
        <f t="shared" ref="Q102" si="1">P102*H102</f>
        <v>15.444000000000001</v>
      </c>
      <c r="R102" s="65">
        <v>5.6000000000000001E-2</v>
      </c>
      <c r="S102" s="65">
        <f t="shared" ref="S102" si="2">R102*H102</f>
        <v>1.3860000000000001</v>
      </c>
      <c r="T102" s="65">
        <v>0</v>
      </c>
      <c r="U102" s="66">
        <f t="shared" ref="U102" si="3">T102*H102</f>
        <v>0</v>
      </c>
      <c r="AS102" s="67" t="s">
        <v>83</v>
      </c>
      <c r="AU102" s="67" t="s">
        <v>79</v>
      </c>
      <c r="AV102" s="67" t="s">
        <v>1</v>
      </c>
      <c r="AZ102" s="1" t="s">
        <v>76</v>
      </c>
      <c r="BF102" s="68">
        <f t="shared" ref="BF102" si="4">IF(O102="základní",J102,0)</f>
        <v>0</v>
      </c>
      <c r="BG102" s="68">
        <f t="shared" ref="BG102" si="5">IF(O102="snížená",J102,0)</f>
        <v>0</v>
      </c>
      <c r="BH102" s="68">
        <f t="shared" ref="BH102" si="6">IF(O102="zákl. přenesená",J102,0)</f>
        <v>0</v>
      </c>
      <c r="BI102" s="68">
        <f t="shared" ref="BI102" si="7">IF(O102="sníž. přenesená",J102,0)</f>
        <v>0</v>
      </c>
      <c r="BJ102" s="68">
        <f t="shared" ref="BJ102" si="8">IF(O102="nulová",J102,0)</f>
        <v>0</v>
      </c>
      <c r="BK102" s="1" t="s">
        <v>74</v>
      </c>
      <c r="BL102" s="68">
        <f t="shared" ref="BL102" si="9">ROUND(I102*H102,2)</f>
        <v>0</v>
      </c>
      <c r="BM102" s="1" t="s">
        <v>83</v>
      </c>
      <c r="BN102" s="67" t="s">
        <v>92</v>
      </c>
    </row>
    <row r="103" spans="3:66" s="5" customFormat="1" ht="27" customHeight="1">
      <c r="C103" s="57">
        <v>4</v>
      </c>
      <c r="D103" s="57" t="s">
        <v>79</v>
      </c>
      <c r="E103" s="58" t="s">
        <v>93</v>
      </c>
      <c r="F103" s="59" t="s">
        <v>94</v>
      </c>
      <c r="G103" s="60" t="s">
        <v>87</v>
      </c>
      <c r="H103" s="61">
        <v>24.75</v>
      </c>
      <c r="I103" s="62"/>
      <c r="J103" s="62">
        <f t="shared" ref="J103:J109" si="10">ROUND(I103*H103,2)</f>
        <v>0</v>
      </c>
      <c r="K103" s="59"/>
      <c r="N103" s="63" t="s">
        <v>10</v>
      </c>
      <c r="O103" s="64" t="s">
        <v>27</v>
      </c>
      <c r="P103" s="65">
        <v>0.104</v>
      </c>
      <c r="Q103" s="65">
        <f t="shared" ref="Q103:Q109" si="11">P103*H103</f>
        <v>2.5739999999999998</v>
      </c>
      <c r="R103" s="65">
        <v>2.5999999999999998E-4</v>
      </c>
      <c r="S103" s="65">
        <f t="shared" ref="S103:S109" si="12">R103*H103</f>
        <v>6.4349999999999997E-3</v>
      </c>
      <c r="T103" s="65">
        <v>0</v>
      </c>
      <c r="U103" s="66">
        <f t="shared" ref="U103:U109" si="13">T103*H103</f>
        <v>0</v>
      </c>
      <c r="AS103" s="67" t="s">
        <v>83</v>
      </c>
      <c r="AU103" s="67" t="s">
        <v>79</v>
      </c>
      <c r="AV103" s="67" t="s">
        <v>1</v>
      </c>
      <c r="AZ103" s="1" t="s">
        <v>76</v>
      </c>
      <c r="BF103" s="68">
        <f t="shared" ref="BF103:BF109" si="14">IF(O103="základní",J103,0)</f>
        <v>0</v>
      </c>
      <c r="BG103" s="68">
        <f t="shared" ref="BG103:BG109" si="15">IF(O103="snížená",J103,0)</f>
        <v>0</v>
      </c>
      <c r="BH103" s="68">
        <f t="shared" ref="BH103:BH109" si="16">IF(O103="zákl. přenesená",J103,0)</f>
        <v>0</v>
      </c>
      <c r="BI103" s="68">
        <f t="shared" ref="BI103:BI109" si="17">IF(O103="sníž. přenesená",J103,0)</f>
        <v>0</v>
      </c>
      <c r="BJ103" s="68">
        <f t="shared" ref="BJ103:BJ109" si="18">IF(O103="nulová",J103,0)</f>
        <v>0</v>
      </c>
      <c r="BK103" s="1" t="s">
        <v>74</v>
      </c>
      <c r="BL103" s="68">
        <f t="shared" ref="BL103:BL109" si="19">ROUND(I103*H103,2)</f>
        <v>0</v>
      </c>
      <c r="BM103" s="1" t="s">
        <v>83</v>
      </c>
      <c r="BN103" s="67" t="s">
        <v>95</v>
      </c>
    </row>
    <row r="104" spans="3:66" s="5" customFormat="1" ht="27" customHeight="1">
      <c r="C104" s="57">
        <v>5</v>
      </c>
      <c r="D104" s="57" t="s">
        <v>79</v>
      </c>
      <c r="E104" s="58" t="s">
        <v>96</v>
      </c>
      <c r="F104" s="59" t="s">
        <v>97</v>
      </c>
      <c r="G104" s="60" t="s">
        <v>87</v>
      </c>
      <c r="H104" s="61">
        <v>3.375</v>
      </c>
      <c r="I104" s="62"/>
      <c r="J104" s="62">
        <f t="shared" si="10"/>
        <v>0</v>
      </c>
      <c r="K104" s="59"/>
      <c r="N104" s="63" t="s">
        <v>10</v>
      </c>
      <c r="O104" s="64" t="s">
        <v>27</v>
      </c>
      <c r="P104" s="65">
        <v>0.14799999999999999</v>
      </c>
      <c r="Q104" s="65">
        <f t="shared" si="11"/>
        <v>0.4995</v>
      </c>
      <c r="R104" s="65">
        <v>2.5999999999999998E-4</v>
      </c>
      <c r="S104" s="65">
        <f t="shared" si="12"/>
        <v>8.7749999999999992E-4</v>
      </c>
      <c r="T104" s="65">
        <v>0</v>
      </c>
      <c r="U104" s="66">
        <f t="shared" si="13"/>
        <v>0</v>
      </c>
      <c r="AS104" s="67" t="s">
        <v>83</v>
      </c>
      <c r="AU104" s="67" t="s">
        <v>79</v>
      </c>
      <c r="AV104" s="67" t="s">
        <v>1</v>
      </c>
      <c r="AZ104" s="1" t="s">
        <v>76</v>
      </c>
      <c r="BF104" s="68">
        <f t="shared" si="14"/>
        <v>0</v>
      </c>
      <c r="BG104" s="68">
        <f t="shared" si="15"/>
        <v>0</v>
      </c>
      <c r="BH104" s="68">
        <f t="shared" si="16"/>
        <v>0</v>
      </c>
      <c r="BI104" s="68">
        <f t="shared" si="17"/>
        <v>0</v>
      </c>
      <c r="BJ104" s="68">
        <f t="shared" si="18"/>
        <v>0</v>
      </c>
      <c r="BK104" s="1" t="s">
        <v>74</v>
      </c>
      <c r="BL104" s="68">
        <f t="shared" si="19"/>
        <v>0</v>
      </c>
      <c r="BM104" s="1" t="s">
        <v>83</v>
      </c>
      <c r="BN104" s="67" t="s">
        <v>95</v>
      </c>
    </row>
    <row r="105" spans="3:66" s="5" customFormat="1" ht="35.25" customHeight="1">
      <c r="C105" s="57">
        <v>6</v>
      </c>
      <c r="D105" s="57" t="s">
        <v>79</v>
      </c>
      <c r="E105" s="58" t="s">
        <v>98</v>
      </c>
      <c r="F105" s="59" t="s">
        <v>99</v>
      </c>
      <c r="G105" s="60" t="s">
        <v>87</v>
      </c>
      <c r="H105" s="61">
        <v>24.75</v>
      </c>
      <c r="I105" s="62"/>
      <c r="J105" s="62">
        <f t="shared" si="10"/>
        <v>0</v>
      </c>
      <c r="K105" s="59"/>
      <c r="N105" s="63" t="s">
        <v>10</v>
      </c>
      <c r="O105" s="64" t="s">
        <v>27</v>
      </c>
      <c r="P105" s="65">
        <v>0.36</v>
      </c>
      <c r="Q105" s="65">
        <f t="shared" si="11"/>
        <v>8.91</v>
      </c>
      <c r="R105" s="65">
        <v>4.3800000000000002E-3</v>
      </c>
      <c r="S105" s="65">
        <f t="shared" si="12"/>
        <v>0.108405</v>
      </c>
      <c r="T105" s="65">
        <v>0</v>
      </c>
      <c r="U105" s="66">
        <f t="shared" si="13"/>
        <v>0</v>
      </c>
      <c r="AS105" s="67" t="s">
        <v>83</v>
      </c>
      <c r="AU105" s="67" t="s">
        <v>79</v>
      </c>
      <c r="AV105" s="67" t="s">
        <v>1</v>
      </c>
      <c r="AZ105" s="1" t="s">
        <v>76</v>
      </c>
      <c r="BF105" s="68">
        <f t="shared" si="14"/>
        <v>0</v>
      </c>
      <c r="BG105" s="68">
        <f t="shared" si="15"/>
        <v>0</v>
      </c>
      <c r="BH105" s="68">
        <f t="shared" si="16"/>
        <v>0</v>
      </c>
      <c r="BI105" s="68">
        <f t="shared" si="17"/>
        <v>0</v>
      </c>
      <c r="BJ105" s="68">
        <f t="shared" si="18"/>
        <v>0</v>
      </c>
      <c r="BK105" s="1" t="s">
        <v>74</v>
      </c>
      <c r="BL105" s="68">
        <f t="shared" si="19"/>
        <v>0</v>
      </c>
      <c r="BM105" s="1" t="s">
        <v>83</v>
      </c>
      <c r="BN105" s="67" t="s">
        <v>95</v>
      </c>
    </row>
    <row r="106" spans="3:66" s="5" customFormat="1" ht="35.25" customHeight="1">
      <c r="C106" s="57">
        <v>7</v>
      </c>
      <c r="D106" s="57" t="s">
        <v>79</v>
      </c>
      <c r="E106" s="58" t="s">
        <v>100</v>
      </c>
      <c r="F106" s="59" t="s">
        <v>101</v>
      </c>
      <c r="G106" s="60" t="s">
        <v>87</v>
      </c>
      <c r="H106" s="61">
        <v>3.375</v>
      </c>
      <c r="I106" s="62"/>
      <c r="J106" s="62">
        <f t="shared" ref="J106" si="20">ROUND(I106*H106,2)</f>
        <v>0</v>
      </c>
      <c r="K106" s="59"/>
      <c r="N106" s="63" t="s">
        <v>10</v>
      </c>
      <c r="O106" s="64" t="s">
        <v>27</v>
      </c>
      <c r="P106" s="65">
        <v>0.5</v>
      </c>
      <c r="Q106" s="65">
        <f t="shared" ref="Q106" si="21">P106*H106</f>
        <v>1.6875</v>
      </c>
      <c r="R106" s="65">
        <v>4.4099999999999999E-3</v>
      </c>
      <c r="S106" s="65">
        <f t="shared" ref="S106" si="22">R106*H106</f>
        <v>1.4883749999999999E-2</v>
      </c>
      <c r="T106" s="65">
        <v>0</v>
      </c>
      <c r="U106" s="66">
        <f t="shared" ref="U106" si="23">T106*H106</f>
        <v>0</v>
      </c>
      <c r="AS106" s="67" t="s">
        <v>83</v>
      </c>
      <c r="AU106" s="67" t="s">
        <v>79</v>
      </c>
      <c r="AV106" s="67" t="s">
        <v>1</v>
      </c>
      <c r="AZ106" s="1" t="s">
        <v>76</v>
      </c>
      <c r="BF106" s="68">
        <f t="shared" ref="BF106" si="24">IF(O106="základní",J106,0)</f>
        <v>0</v>
      </c>
      <c r="BG106" s="68">
        <f t="shared" ref="BG106" si="25">IF(O106="snížená",J106,0)</f>
        <v>0</v>
      </c>
      <c r="BH106" s="68">
        <f t="shared" ref="BH106" si="26">IF(O106="zákl. přenesená",J106,0)</f>
        <v>0</v>
      </c>
      <c r="BI106" s="68">
        <f t="shared" ref="BI106" si="27">IF(O106="sníž. přenesená",J106,0)</f>
        <v>0</v>
      </c>
      <c r="BJ106" s="68">
        <f t="shared" ref="BJ106" si="28">IF(O106="nulová",J106,0)</f>
        <v>0</v>
      </c>
      <c r="BK106" s="1" t="s">
        <v>74</v>
      </c>
      <c r="BL106" s="68">
        <f t="shared" ref="BL106" si="29">ROUND(I106*H106,2)</f>
        <v>0</v>
      </c>
      <c r="BM106" s="1" t="s">
        <v>83</v>
      </c>
      <c r="BN106" s="67"/>
    </row>
    <row r="107" spans="3:66" s="5" customFormat="1" ht="29.25" customHeight="1">
      <c r="C107" s="57">
        <v>8</v>
      </c>
      <c r="D107" s="57" t="s">
        <v>79</v>
      </c>
      <c r="E107" s="58" t="s">
        <v>102</v>
      </c>
      <c r="F107" s="59" t="s">
        <v>103</v>
      </c>
      <c r="G107" s="60" t="s">
        <v>87</v>
      </c>
      <c r="H107" s="61">
        <v>24.75</v>
      </c>
      <c r="I107" s="62"/>
      <c r="J107" s="62">
        <f t="shared" si="10"/>
        <v>0</v>
      </c>
      <c r="K107" s="59"/>
      <c r="N107" s="63" t="s">
        <v>10</v>
      </c>
      <c r="O107" s="64" t="s">
        <v>27</v>
      </c>
      <c r="P107" s="65">
        <v>0.48</v>
      </c>
      <c r="Q107" s="65">
        <f t="shared" si="11"/>
        <v>11.879999999999999</v>
      </c>
      <c r="R107" s="65">
        <v>1.6199999999999999E-2</v>
      </c>
      <c r="S107" s="65">
        <f t="shared" si="12"/>
        <v>0.40094999999999997</v>
      </c>
      <c r="T107" s="65">
        <v>0</v>
      </c>
      <c r="U107" s="66">
        <f t="shared" si="13"/>
        <v>0</v>
      </c>
      <c r="AS107" s="67" t="s">
        <v>83</v>
      </c>
      <c r="AU107" s="67" t="s">
        <v>79</v>
      </c>
      <c r="AV107" s="67" t="s">
        <v>1</v>
      </c>
      <c r="AZ107" s="1" t="s">
        <v>76</v>
      </c>
      <c r="BF107" s="68">
        <f t="shared" si="14"/>
        <v>0</v>
      </c>
      <c r="BG107" s="68">
        <f t="shared" si="15"/>
        <v>0</v>
      </c>
      <c r="BH107" s="68">
        <f t="shared" si="16"/>
        <v>0</v>
      </c>
      <c r="BI107" s="68">
        <f t="shared" si="17"/>
        <v>0</v>
      </c>
      <c r="BJ107" s="68">
        <f t="shared" si="18"/>
        <v>0</v>
      </c>
      <c r="BK107" s="1" t="s">
        <v>74</v>
      </c>
      <c r="BL107" s="68">
        <f t="shared" si="19"/>
        <v>0</v>
      </c>
      <c r="BM107" s="1" t="s">
        <v>83</v>
      </c>
      <c r="BN107" s="67" t="s">
        <v>95</v>
      </c>
    </row>
    <row r="108" spans="3:66" s="5" customFormat="1" ht="40.5" customHeight="1">
      <c r="C108" s="57">
        <v>9</v>
      </c>
      <c r="D108" s="57" t="s">
        <v>79</v>
      </c>
      <c r="E108" s="58" t="s">
        <v>104</v>
      </c>
      <c r="F108" s="59" t="s">
        <v>105</v>
      </c>
      <c r="G108" s="60" t="s">
        <v>82</v>
      </c>
      <c r="H108" s="61">
        <v>14</v>
      </c>
      <c r="I108" s="62"/>
      <c r="J108" s="62">
        <f>ROUND(I108*H108,2)</f>
        <v>0</v>
      </c>
      <c r="K108" s="59"/>
      <c r="N108" s="63" t="s">
        <v>10</v>
      </c>
      <c r="O108" s="64" t="s">
        <v>27</v>
      </c>
      <c r="P108" s="65">
        <v>2.431</v>
      </c>
      <c r="Q108" s="65">
        <f>P108*H108</f>
        <v>34.033999999999999</v>
      </c>
      <c r="R108" s="65">
        <v>0.1575</v>
      </c>
      <c r="S108" s="65">
        <f>R108*H108</f>
        <v>2.2050000000000001</v>
      </c>
      <c r="T108" s="65">
        <v>0</v>
      </c>
      <c r="U108" s="66">
        <f>T108*H108</f>
        <v>0</v>
      </c>
      <c r="AS108" s="67" t="s">
        <v>83</v>
      </c>
      <c r="AU108" s="67" t="s">
        <v>79</v>
      </c>
      <c r="AV108" s="67" t="s">
        <v>1</v>
      </c>
      <c r="AZ108" s="1" t="s">
        <v>76</v>
      </c>
      <c r="BF108" s="68">
        <f>IF(O108="základní",J108,0)</f>
        <v>0</v>
      </c>
      <c r="BG108" s="68">
        <f>IF(O108="snížená",J108,0)</f>
        <v>0</v>
      </c>
      <c r="BH108" s="68">
        <f>IF(O108="zákl. přenesená",J108,0)</f>
        <v>0</v>
      </c>
      <c r="BI108" s="68">
        <f>IF(O108="sníž. přenesená",J108,0)</f>
        <v>0</v>
      </c>
      <c r="BJ108" s="68">
        <f>IF(O108="nulová",J108,0)</f>
        <v>0</v>
      </c>
      <c r="BK108" s="1" t="s">
        <v>74</v>
      </c>
      <c r="BL108" s="68">
        <f>ROUND(I108*H108,2)</f>
        <v>0</v>
      </c>
      <c r="BM108" s="1" t="s">
        <v>83</v>
      </c>
      <c r="BN108" s="67" t="s">
        <v>92</v>
      </c>
    </row>
    <row r="109" spans="3:66" s="5" customFormat="1" ht="48" customHeight="1">
      <c r="C109" s="57">
        <v>10</v>
      </c>
      <c r="D109" s="57" t="s">
        <v>79</v>
      </c>
      <c r="E109" s="58" t="s">
        <v>106</v>
      </c>
      <c r="F109" s="59" t="s">
        <v>107</v>
      </c>
      <c r="G109" s="60" t="s">
        <v>87</v>
      </c>
      <c r="H109" s="61">
        <v>3.375</v>
      </c>
      <c r="I109" s="62"/>
      <c r="J109" s="62">
        <f t="shared" si="10"/>
        <v>0</v>
      </c>
      <c r="K109" s="59"/>
      <c r="N109" s="63" t="s">
        <v>10</v>
      </c>
      <c r="O109" s="64" t="s">
        <v>27</v>
      </c>
      <c r="P109" s="65">
        <v>0.56000000000000005</v>
      </c>
      <c r="Q109" s="65">
        <f t="shared" si="11"/>
        <v>1.8900000000000001</v>
      </c>
      <c r="R109" s="65">
        <v>1.7330000000000002E-2</v>
      </c>
      <c r="S109" s="65">
        <f t="shared" si="12"/>
        <v>5.8488750000000006E-2</v>
      </c>
      <c r="T109" s="65">
        <v>0</v>
      </c>
      <c r="U109" s="66">
        <f t="shared" si="13"/>
        <v>0</v>
      </c>
      <c r="AS109" s="67" t="s">
        <v>83</v>
      </c>
      <c r="AU109" s="67" t="s">
        <v>79</v>
      </c>
      <c r="AV109" s="67" t="s">
        <v>1</v>
      </c>
      <c r="AZ109" s="1" t="s">
        <v>76</v>
      </c>
      <c r="BF109" s="68">
        <f t="shared" si="14"/>
        <v>0</v>
      </c>
      <c r="BG109" s="68">
        <f t="shared" si="15"/>
        <v>0</v>
      </c>
      <c r="BH109" s="68">
        <f t="shared" si="16"/>
        <v>0</v>
      </c>
      <c r="BI109" s="68">
        <f t="shared" si="17"/>
        <v>0</v>
      </c>
      <c r="BJ109" s="68">
        <f t="shared" si="18"/>
        <v>0</v>
      </c>
      <c r="BK109" s="1" t="s">
        <v>74</v>
      </c>
      <c r="BL109" s="68">
        <f t="shared" si="19"/>
        <v>0</v>
      </c>
      <c r="BM109" s="1" t="s">
        <v>83</v>
      </c>
      <c r="BN109" s="67" t="s">
        <v>95</v>
      </c>
    </row>
    <row r="110" spans="3:66" s="69" customFormat="1" ht="11.25">
      <c r="D110" s="70"/>
      <c r="E110" s="71"/>
      <c r="F110" s="72"/>
      <c r="H110" s="73"/>
      <c r="N110" s="74"/>
      <c r="U110" s="75"/>
      <c r="AU110" s="71"/>
      <c r="AV110" s="71"/>
      <c r="AZ110" s="71"/>
    </row>
    <row r="111" spans="3:66" s="46" customFormat="1" ht="22.9" customHeight="1">
      <c r="D111" s="47" t="s">
        <v>71</v>
      </c>
      <c r="E111" s="55" t="s">
        <v>108</v>
      </c>
      <c r="F111" s="55" t="s">
        <v>109</v>
      </c>
      <c r="J111" s="56">
        <f>BL111</f>
        <v>0</v>
      </c>
      <c r="N111" s="50"/>
      <c r="Q111" s="51">
        <f>SUM(Q112:Q115)</f>
        <v>176.84379200000001</v>
      </c>
      <c r="S111" s="51">
        <f>SUM(S112:S115)</f>
        <v>1.6E-2</v>
      </c>
      <c r="U111" s="52">
        <f>SUM(U112:U115)</f>
        <v>6.6365999999999996</v>
      </c>
      <c r="AS111" s="47" t="s">
        <v>74</v>
      </c>
      <c r="AU111" s="53" t="s">
        <v>71</v>
      </c>
      <c r="AV111" s="53" t="s">
        <v>74</v>
      </c>
      <c r="AZ111" s="47" t="s">
        <v>76</v>
      </c>
      <c r="BL111" s="54">
        <f>SUM(BL112:BL115)</f>
        <v>0</v>
      </c>
    </row>
    <row r="112" spans="3:66" s="5" customFormat="1" ht="37.9" customHeight="1">
      <c r="C112" s="57">
        <v>11</v>
      </c>
      <c r="D112" s="57" t="s">
        <v>79</v>
      </c>
      <c r="E112" s="58" t="s">
        <v>110</v>
      </c>
      <c r="F112" s="59" t="s">
        <v>111</v>
      </c>
      <c r="G112" s="60" t="s">
        <v>87</v>
      </c>
      <c r="H112" s="61">
        <v>400</v>
      </c>
      <c r="I112" s="62"/>
      <c r="J112" s="62">
        <f t="shared" ref="J112:J114" si="30">ROUND(I112*H112,2)</f>
        <v>0</v>
      </c>
      <c r="K112" s="59"/>
      <c r="N112" s="63" t="s">
        <v>10</v>
      </c>
      <c r="O112" s="64" t="s">
        <v>27</v>
      </c>
      <c r="P112" s="65">
        <v>0.308</v>
      </c>
      <c r="Q112" s="65">
        <f t="shared" ref="Q112:Q113" si="31">P112*H112</f>
        <v>123.2</v>
      </c>
      <c r="R112" s="65">
        <v>4.0000000000000003E-5</v>
      </c>
      <c r="S112" s="65">
        <f t="shared" ref="S112:S113" si="32">R112*H112</f>
        <v>1.6E-2</v>
      </c>
      <c r="T112" s="65">
        <v>0</v>
      </c>
      <c r="U112" s="66">
        <f t="shared" ref="U112:U113" si="33">T112*H112</f>
        <v>0</v>
      </c>
      <c r="AS112" s="67" t="s">
        <v>83</v>
      </c>
      <c r="AU112" s="67" t="s">
        <v>79</v>
      </c>
      <c r="AV112" s="67" t="s">
        <v>1</v>
      </c>
      <c r="AZ112" s="1" t="s">
        <v>76</v>
      </c>
      <c r="BF112" s="68">
        <f t="shared" ref="BF112:BF113" si="34">IF(O112="základní",J112,0)</f>
        <v>0</v>
      </c>
      <c r="BG112" s="68">
        <f t="shared" ref="BG112:BG113" si="35">IF(O112="snížená",J112,0)</f>
        <v>0</v>
      </c>
      <c r="BH112" s="68">
        <f t="shared" ref="BH112:BH113" si="36">IF(O112="zákl. přenesená",J112,0)</f>
        <v>0</v>
      </c>
      <c r="BI112" s="68">
        <f t="shared" ref="BI112:BI113" si="37">IF(O112="sníž. přenesená",J112,0)</f>
        <v>0</v>
      </c>
      <c r="BJ112" s="68">
        <f t="shared" ref="BJ112:BJ113" si="38">IF(O112="nulová",J112,0)</f>
        <v>0</v>
      </c>
      <c r="BK112" s="1" t="s">
        <v>74</v>
      </c>
      <c r="BL112" s="68">
        <f t="shared" ref="BL112:BL113" si="39">ROUND(I112*H112,2)</f>
        <v>0</v>
      </c>
      <c r="BM112" s="1" t="s">
        <v>83</v>
      </c>
      <c r="BN112" s="67" t="s">
        <v>112</v>
      </c>
    </row>
    <row r="113" spans="3:66" s="5" customFormat="1" ht="44.25" customHeight="1">
      <c r="C113" s="57">
        <v>12</v>
      </c>
      <c r="D113" s="57" t="s">
        <v>79</v>
      </c>
      <c r="E113" s="58" t="s">
        <v>113</v>
      </c>
      <c r="F113" s="59" t="s">
        <v>114</v>
      </c>
      <c r="G113" s="60" t="s">
        <v>115</v>
      </c>
      <c r="H113" s="61">
        <v>1.2569999999999999</v>
      </c>
      <c r="I113" s="62"/>
      <c r="J113" s="62">
        <f t="shared" si="30"/>
        <v>0</v>
      </c>
      <c r="K113" s="59"/>
      <c r="N113" s="63" t="s">
        <v>10</v>
      </c>
      <c r="O113" s="64" t="s">
        <v>27</v>
      </c>
      <c r="P113" s="65">
        <v>12.256</v>
      </c>
      <c r="Q113" s="65">
        <f t="shared" si="31"/>
        <v>15.405791999999998</v>
      </c>
      <c r="R113" s="65">
        <v>0</v>
      </c>
      <c r="S113" s="65">
        <f t="shared" si="32"/>
        <v>0</v>
      </c>
      <c r="T113" s="65">
        <v>1.8</v>
      </c>
      <c r="U113" s="66">
        <f t="shared" si="33"/>
        <v>2.2625999999999999</v>
      </c>
      <c r="AS113" s="67" t="s">
        <v>83</v>
      </c>
      <c r="AU113" s="67" t="s">
        <v>79</v>
      </c>
      <c r="AV113" s="67" t="s">
        <v>1</v>
      </c>
      <c r="AZ113" s="1" t="s">
        <v>76</v>
      </c>
      <c r="BF113" s="68">
        <f t="shared" si="34"/>
        <v>0</v>
      </c>
      <c r="BG113" s="68">
        <f t="shared" si="35"/>
        <v>0</v>
      </c>
      <c r="BH113" s="68">
        <f t="shared" si="36"/>
        <v>0</v>
      </c>
      <c r="BI113" s="68">
        <f t="shared" si="37"/>
        <v>0</v>
      </c>
      <c r="BJ113" s="68">
        <f t="shared" si="38"/>
        <v>0</v>
      </c>
      <c r="BK113" s="1" t="s">
        <v>74</v>
      </c>
      <c r="BL113" s="68">
        <f t="shared" si="39"/>
        <v>0</v>
      </c>
      <c r="BM113" s="1" t="s">
        <v>83</v>
      </c>
      <c r="BN113" s="67" t="s">
        <v>116</v>
      </c>
    </row>
    <row r="114" spans="3:66" s="5" customFormat="1" ht="44.25" customHeight="1">
      <c r="C114" s="57">
        <v>13</v>
      </c>
      <c r="D114" s="57" t="s">
        <v>79</v>
      </c>
      <c r="E114" s="58" t="s">
        <v>117</v>
      </c>
      <c r="F114" s="59" t="s">
        <v>118</v>
      </c>
      <c r="G114" s="60" t="s">
        <v>119</v>
      </c>
      <c r="H114" s="61">
        <v>39</v>
      </c>
      <c r="I114" s="62"/>
      <c r="J114" s="62">
        <f t="shared" si="30"/>
        <v>0</v>
      </c>
      <c r="K114" s="59"/>
      <c r="N114" s="63" t="s">
        <v>10</v>
      </c>
      <c r="O114" s="64" t="s">
        <v>27</v>
      </c>
      <c r="P114" s="65">
        <v>0.81200000000000006</v>
      </c>
      <c r="Q114" s="65">
        <f t="shared" ref="Q114" si="40">P114*H114</f>
        <v>31.668000000000003</v>
      </c>
      <c r="R114" s="65">
        <v>0</v>
      </c>
      <c r="S114" s="65">
        <f t="shared" ref="S114" si="41">R114*H114</f>
        <v>0</v>
      </c>
      <c r="T114" s="65">
        <v>8.1000000000000003E-2</v>
      </c>
      <c r="U114" s="66">
        <f t="shared" ref="U114" si="42">T114*H114</f>
        <v>3.1590000000000003</v>
      </c>
      <c r="AS114" s="67" t="s">
        <v>83</v>
      </c>
      <c r="AU114" s="67" t="s">
        <v>79</v>
      </c>
      <c r="AV114" s="67" t="s">
        <v>1</v>
      </c>
      <c r="AZ114" s="1" t="s">
        <v>76</v>
      </c>
      <c r="BF114" s="68">
        <f t="shared" ref="BF114" si="43">IF(O114="základní",J114,0)</f>
        <v>0</v>
      </c>
      <c r="BG114" s="68">
        <f t="shared" ref="BG114" si="44">IF(O114="snížená",J114,0)</f>
        <v>0</v>
      </c>
      <c r="BH114" s="68">
        <f t="shared" ref="BH114" si="45">IF(O114="zákl. přenesená",J114,0)</f>
        <v>0</v>
      </c>
      <c r="BI114" s="68">
        <f t="shared" ref="BI114" si="46">IF(O114="sníž. přenesená",J114,0)</f>
        <v>0</v>
      </c>
      <c r="BJ114" s="68">
        <f t="shared" ref="BJ114" si="47">IF(O114="nulová",J114,0)</f>
        <v>0</v>
      </c>
      <c r="BK114" s="1" t="s">
        <v>74</v>
      </c>
      <c r="BL114" s="68">
        <f t="shared" ref="BL114" si="48">ROUND(I114*H114,2)</f>
        <v>0</v>
      </c>
      <c r="BM114" s="1" t="s">
        <v>83</v>
      </c>
      <c r="BN114" s="67" t="s">
        <v>116</v>
      </c>
    </row>
    <row r="115" spans="3:66" s="5" customFormat="1" ht="44.25" customHeight="1">
      <c r="C115" s="57">
        <v>14</v>
      </c>
      <c r="D115" s="57" t="s">
        <v>79</v>
      </c>
      <c r="E115" s="58" t="s">
        <v>120</v>
      </c>
      <c r="F115" s="59" t="s">
        <v>121</v>
      </c>
      <c r="G115" s="60" t="s">
        <v>82</v>
      </c>
      <c r="H115" s="61">
        <v>9</v>
      </c>
      <c r="I115" s="62"/>
      <c r="J115" s="62">
        <f t="shared" ref="J115" si="49">ROUND(I115*H115,2)</f>
        <v>0</v>
      </c>
      <c r="K115" s="59"/>
      <c r="N115" s="63" t="s">
        <v>10</v>
      </c>
      <c r="O115" s="64" t="s">
        <v>27</v>
      </c>
      <c r="P115" s="65">
        <v>0.73</v>
      </c>
      <c r="Q115" s="65">
        <f t="shared" ref="Q115" si="50">P115*H115</f>
        <v>6.57</v>
      </c>
      <c r="R115" s="65">
        <v>0</v>
      </c>
      <c r="S115" s="65">
        <f t="shared" ref="S115" si="51">R115*H115</f>
        <v>0</v>
      </c>
      <c r="T115" s="65">
        <v>0.13500000000000001</v>
      </c>
      <c r="U115" s="66">
        <f t="shared" ref="U115" si="52">T115*H115</f>
        <v>1.2150000000000001</v>
      </c>
      <c r="AS115" s="67" t="s">
        <v>83</v>
      </c>
      <c r="AU115" s="67" t="s">
        <v>79</v>
      </c>
      <c r="AV115" s="67" t="s">
        <v>1</v>
      </c>
      <c r="AZ115" s="1" t="s">
        <v>76</v>
      </c>
      <c r="BF115" s="68">
        <f t="shared" ref="BF115" si="53">IF(O115="základní",J115,0)</f>
        <v>0</v>
      </c>
      <c r="BG115" s="68">
        <f t="shared" ref="BG115" si="54">IF(O115="snížená",J115,0)</f>
        <v>0</v>
      </c>
      <c r="BH115" s="68">
        <f t="shared" ref="BH115" si="55">IF(O115="zákl. přenesená",J115,0)</f>
        <v>0</v>
      </c>
      <c r="BI115" s="68">
        <f t="shared" ref="BI115" si="56">IF(O115="sníž. přenesená",J115,0)</f>
        <v>0</v>
      </c>
      <c r="BJ115" s="68">
        <f t="shared" ref="BJ115" si="57">IF(O115="nulová",J115,0)</f>
        <v>0</v>
      </c>
      <c r="BK115" s="1" t="s">
        <v>74</v>
      </c>
      <c r="BL115" s="68">
        <f t="shared" ref="BL115" si="58">ROUND(I115*H115,2)</f>
        <v>0</v>
      </c>
      <c r="BM115" s="1" t="s">
        <v>83</v>
      </c>
      <c r="BN115" s="67" t="s">
        <v>116</v>
      </c>
    </row>
    <row r="116" spans="3:66" s="46" customFormat="1" ht="22.9" customHeight="1">
      <c r="D116" s="47" t="s">
        <v>71</v>
      </c>
      <c r="E116" s="55" t="s">
        <v>122</v>
      </c>
      <c r="F116" s="55" t="s">
        <v>123</v>
      </c>
      <c r="J116" s="56">
        <f>BL116</f>
        <v>0</v>
      </c>
      <c r="N116" s="50"/>
      <c r="Q116" s="51">
        <f>SUM(Q117:Q119)</f>
        <v>2.1099399999999999</v>
      </c>
      <c r="S116" s="51">
        <f>SUM(S117:S119)</f>
        <v>0</v>
      </c>
      <c r="U116" s="52">
        <f>SUM(U117:U119)</f>
        <v>0</v>
      </c>
      <c r="AS116" s="47" t="s">
        <v>74</v>
      </c>
      <c r="AU116" s="53" t="s">
        <v>71</v>
      </c>
      <c r="AV116" s="53" t="s">
        <v>74</v>
      </c>
      <c r="AZ116" s="47" t="s">
        <v>76</v>
      </c>
      <c r="BL116" s="54">
        <f>SUM(BL117:BL119)</f>
        <v>0</v>
      </c>
    </row>
    <row r="117" spans="3:66" s="5" customFormat="1" ht="33" customHeight="1">
      <c r="C117" s="57">
        <v>15</v>
      </c>
      <c r="D117" s="57" t="s">
        <v>79</v>
      </c>
      <c r="E117" s="58" t="s">
        <v>124</v>
      </c>
      <c r="F117" s="59" t="s">
        <v>125</v>
      </c>
      <c r="G117" s="60" t="s">
        <v>126</v>
      </c>
      <c r="H117" s="61">
        <v>8.6120000000000001</v>
      </c>
      <c r="I117" s="62"/>
      <c r="J117" s="62">
        <f>ROUND(I117*H117,2)</f>
        <v>0</v>
      </c>
      <c r="K117" s="59"/>
      <c r="N117" s="63" t="s">
        <v>10</v>
      </c>
      <c r="O117" s="64" t="s">
        <v>27</v>
      </c>
      <c r="P117" s="65">
        <v>0.125</v>
      </c>
      <c r="Q117" s="65">
        <f>P117*H117</f>
        <v>1.0765</v>
      </c>
      <c r="R117" s="65">
        <v>0</v>
      </c>
      <c r="S117" s="65">
        <f>R117*H117</f>
        <v>0</v>
      </c>
      <c r="T117" s="65">
        <v>0</v>
      </c>
      <c r="U117" s="66">
        <f>T117*H117</f>
        <v>0</v>
      </c>
      <c r="AS117" s="67" t="s">
        <v>83</v>
      </c>
      <c r="AU117" s="67" t="s">
        <v>79</v>
      </c>
      <c r="AV117" s="67" t="s">
        <v>1</v>
      </c>
      <c r="AZ117" s="1" t="s">
        <v>76</v>
      </c>
      <c r="BF117" s="68">
        <f>IF(O117="základní",J117,0)</f>
        <v>0</v>
      </c>
      <c r="BG117" s="68">
        <f>IF(O117="snížená",J117,0)</f>
        <v>0</v>
      </c>
      <c r="BH117" s="68">
        <f>IF(O117="zákl. přenesená",J117,0)</f>
        <v>0</v>
      </c>
      <c r="BI117" s="68">
        <f>IF(O117="sníž. přenesená",J117,0)</f>
        <v>0</v>
      </c>
      <c r="BJ117" s="68">
        <f>IF(O117="nulová",J117,0)</f>
        <v>0</v>
      </c>
      <c r="BK117" s="1" t="s">
        <v>74</v>
      </c>
      <c r="BL117" s="68">
        <f>ROUND(I117*H117,2)</f>
        <v>0</v>
      </c>
      <c r="BM117" s="1" t="s">
        <v>83</v>
      </c>
      <c r="BN117" s="67" t="s">
        <v>127</v>
      </c>
    </row>
    <row r="118" spans="3:66" s="5" customFormat="1" ht="44.25" customHeight="1">
      <c r="C118" s="57">
        <v>16</v>
      </c>
      <c r="D118" s="57" t="s">
        <v>79</v>
      </c>
      <c r="E118" s="58" t="s">
        <v>128</v>
      </c>
      <c r="F118" s="59" t="s">
        <v>129</v>
      </c>
      <c r="G118" s="60" t="s">
        <v>126</v>
      </c>
      <c r="H118" s="61">
        <v>172.24</v>
      </c>
      <c r="I118" s="62"/>
      <c r="J118" s="62">
        <f>ROUND(I118*H118,2)</f>
        <v>0</v>
      </c>
      <c r="K118" s="59"/>
      <c r="N118" s="63" t="s">
        <v>10</v>
      </c>
      <c r="O118" s="64" t="s">
        <v>27</v>
      </c>
      <c r="P118" s="65">
        <v>6.0000000000000001E-3</v>
      </c>
      <c r="Q118" s="65">
        <f>P118*H118</f>
        <v>1.0334400000000001</v>
      </c>
      <c r="R118" s="65">
        <v>0</v>
      </c>
      <c r="S118" s="65">
        <f>R118*H118</f>
        <v>0</v>
      </c>
      <c r="T118" s="65">
        <v>0</v>
      </c>
      <c r="U118" s="66">
        <f>T118*H118</f>
        <v>0</v>
      </c>
      <c r="AS118" s="67" t="s">
        <v>83</v>
      </c>
      <c r="AU118" s="67" t="s">
        <v>79</v>
      </c>
      <c r="AV118" s="67" t="s">
        <v>1</v>
      </c>
      <c r="AZ118" s="1" t="s">
        <v>76</v>
      </c>
      <c r="BF118" s="68">
        <f>IF(O118="základní",J118,0)</f>
        <v>0</v>
      </c>
      <c r="BG118" s="68">
        <f>IF(O118="snížená",J118,0)</f>
        <v>0</v>
      </c>
      <c r="BH118" s="68">
        <f>IF(O118="zákl. přenesená",J118,0)</f>
        <v>0</v>
      </c>
      <c r="BI118" s="68">
        <f>IF(O118="sníž. přenesená",J118,0)</f>
        <v>0</v>
      </c>
      <c r="BJ118" s="68">
        <f>IF(O118="nulová",J118,0)</f>
        <v>0</v>
      </c>
      <c r="BK118" s="1" t="s">
        <v>74</v>
      </c>
      <c r="BL118" s="68">
        <f>ROUND(I118*H118,2)</f>
        <v>0</v>
      </c>
      <c r="BM118" s="1" t="s">
        <v>83</v>
      </c>
      <c r="BN118" s="67" t="s">
        <v>130</v>
      </c>
    </row>
    <row r="119" spans="3:66" s="5" customFormat="1" ht="49.15" customHeight="1">
      <c r="C119" s="57">
        <v>17</v>
      </c>
      <c r="D119" s="57" t="s">
        <v>79</v>
      </c>
      <c r="E119" s="58" t="s">
        <v>131</v>
      </c>
      <c r="F119" s="59" t="s">
        <v>132</v>
      </c>
      <c r="G119" s="60" t="s">
        <v>126</v>
      </c>
      <c r="H119" s="61">
        <v>8.6120000000000001</v>
      </c>
      <c r="I119" s="62"/>
      <c r="J119" s="62">
        <f>ROUND(I119*H119,2)</f>
        <v>0</v>
      </c>
      <c r="K119" s="59"/>
      <c r="N119" s="63" t="s">
        <v>10</v>
      </c>
      <c r="O119" s="64" t="s">
        <v>27</v>
      </c>
      <c r="P119" s="65">
        <v>0</v>
      </c>
      <c r="Q119" s="65">
        <f>P119*H119</f>
        <v>0</v>
      </c>
      <c r="R119" s="65">
        <v>0</v>
      </c>
      <c r="S119" s="65">
        <f>R119*H119</f>
        <v>0</v>
      </c>
      <c r="T119" s="65">
        <v>0</v>
      </c>
      <c r="U119" s="66">
        <f>T119*H119</f>
        <v>0</v>
      </c>
      <c r="AS119" s="67" t="s">
        <v>83</v>
      </c>
      <c r="AU119" s="67" t="s">
        <v>79</v>
      </c>
      <c r="AV119" s="67" t="s">
        <v>1</v>
      </c>
      <c r="AZ119" s="1" t="s">
        <v>76</v>
      </c>
      <c r="BF119" s="68">
        <f>IF(O119="základní",J119,0)</f>
        <v>0</v>
      </c>
      <c r="BG119" s="68">
        <f>IF(O119="snížená",J119,0)</f>
        <v>0</v>
      </c>
      <c r="BH119" s="68">
        <f>IF(O119="zákl. přenesená",J119,0)</f>
        <v>0</v>
      </c>
      <c r="BI119" s="68">
        <f>IF(O119="sníž. přenesená",J119,0)</f>
        <v>0</v>
      </c>
      <c r="BJ119" s="68">
        <f>IF(O119="nulová",J119,0)</f>
        <v>0</v>
      </c>
      <c r="BK119" s="1" t="s">
        <v>74</v>
      </c>
      <c r="BL119" s="68">
        <f>ROUND(I119*H119,2)</f>
        <v>0</v>
      </c>
      <c r="BM119" s="1" t="s">
        <v>83</v>
      </c>
      <c r="BN119" s="67" t="s">
        <v>133</v>
      </c>
    </row>
    <row r="120" spans="3:66" s="46" customFormat="1" ht="22.9" customHeight="1">
      <c r="D120" s="47" t="s">
        <v>71</v>
      </c>
      <c r="E120" s="55" t="s">
        <v>134</v>
      </c>
      <c r="F120" s="55" t="s">
        <v>135</v>
      </c>
      <c r="J120" s="56">
        <f>BL120</f>
        <v>0</v>
      </c>
      <c r="N120" s="50"/>
      <c r="Q120" s="51">
        <f>SUM(Q121:Q121)</f>
        <v>8.5438259999999993</v>
      </c>
      <c r="S120" s="51">
        <f>SUM(S121:S121)</f>
        <v>0</v>
      </c>
      <c r="U120" s="52">
        <f>SUM(U121:U121)</f>
        <v>0</v>
      </c>
      <c r="AS120" s="47" t="s">
        <v>74</v>
      </c>
      <c r="AU120" s="53" t="s">
        <v>71</v>
      </c>
      <c r="AV120" s="53" t="s">
        <v>74</v>
      </c>
      <c r="AZ120" s="47" t="s">
        <v>76</v>
      </c>
      <c r="BL120" s="54">
        <f>SUM(BL121:BL121)</f>
        <v>0</v>
      </c>
    </row>
    <row r="121" spans="3:66" s="5" customFormat="1" ht="76.349999999999994" customHeight="1">
      <c r="C121" s="57">
        <v>18</v>
      </c>
      <c r="D121" s="57" t="s">
        <v>79</v>
      </c>
      <c r="E121" s="58" t="s">
        <v>136</v>
      </c>
      <c r="F121" s="59" t="s">
        <v>137</v>
      </c>
      <c r="G121" s="60" t="s">
        <v>126</v>
      </c>
      <c r="H121" s="61">
        <v>12.257999999999999</v>
      </c>
      <c r="I121" s="62"/>
      <c r="J121" s="62">
        <f>ROUND(I121*H121,2)</f>
        <v>0</v>
      </c>
      <c r="K121" s="59"/>
      <c r="N121" s="63" t="s">
        <v>10</v>
      </c>
      <c r="O121" s="64" t="s">
        <v>27</v>
      </c>
      <c r="P121" s="65">
        <v>0.69699999999999995</v>
      </c>
      <c r="Q121" s="65">
        <f>P121*H121</f>
        <v>8.5438259999999993</v>
      </c>
      <c r="R121" s="65">
        <v>0</v>
      </c>
      <c r="S121" s="65">
        <f>R121*H121</f>
        <v>0</v>
      </c>
      <c r="T121" s="65">
        <v>0</v>
      </c>
      <c r="U121" s="66">
        <f>T121*H121</f>
        <v>0</v>
      </c>
      <c r="AS121" s="67" t="s">
        <v>83</v>
      </c>
      <c r="AU121" s="67" t="s">
        <v>79</v>
      </c>
      <c r="AV121" s="67" t="s">
        <v>1</v>
      </c>
      <c r="AZ121" s="1" t="s">
        <v>76</v>
      </c>
      <c r="BF121" s="68">
        <f>IF(O121="základní",J121,0)</f>
        <v>0</v>
      </c>
      <c r="BG121" s="68">
        <f>IF(O121="snížená",J121,0)</f>
        <v>0</v>
      </c>
      <c r="BH121" s="68">
        <f>IF(O121="zákl. přenesená",J121,0)</f>
        <v>0</v>
      </c>
      <c r="BI121" s="68">
        <f>IF(O121="sníž. přenesená",J121,0)</f>
        <v>0</v>
      </c>
      <c r="BJ121" s="68">
        <f>IF(O121="nulová",J121,0)</f>
        <v>0</v>
      </c>
      <c r="BK121" s="1" t="s">
        <v>74</v>
      </c>
      <c r="BL121" s="68">
        <f>ROUND(I121*H121,2)</f>
        <v>0</v>
      </c>
      <c r="BM121" s="1" t="s">
        <v>83</v>
      </c>
      <c r="BN121" s="67" t="s">
        <v>138</v>
      </c>
    </row>
    <row r="122" spans="3:66" s="46" customFormat="1" ht="25.9" customHeight="1">
      <c r="D122" s="47" t="s">
        <v>71</v>
      </c>
      <c r="E122" s="48" t="s">
        <v>139</v>
      </c>
      <c r="F122" s="48" t="s">
        <v>140</v>
      </c>
      <c r="J122" s="49">
        <f>BL122</f>
        <v>0</v>
      </c>
      <c r="N122" s="50"/>
      <c r="Q122" s="51">
        <f>Q123+Q141+Q146+Q156+Q159+Q164+Q170</f>
        <v>179.84305400000005</v>
      </c>
      <c r="S122" s="51">
        <f>S123+S141+S146+S156+S159+S164+S170</f>
        <v>1.0726445599999999</v>
      </c>
      <c r="U122" s="52">
        <f>U123+U141+U146+U156+U159+U164+U170</f>
        <v>1.5625998800000001</v>
      </c>
      <c r="AS122" s="47" t="s">
        <v>1</v>
      </c>
      <c r="AU122" s="53" t="s">
        <v>71</v>
      </c>
      <c r="AV122" s="53" t="s">
        <v>75</v>
      </c>
      <c r="AZ122" s="47" t="s">
        <v>76</v>
      </c>
      <c r="BL122" s="54">
        <f>BL123+BL141+BL146+BL156+BL159+BL164+BL170</f>
        <v>0</v>
      </c>
    </row>
    <row r="123" spans="3:66" s="46" customFormat="1" ht="22.9" customHeight="1">
      <c r="D123" s="47" t="s">
        <v>71</v>
      </c>
      <c r="E123" s="55">
        <v>721</v>
      </c>
      <c r="F123" s="55" t="s">
        <v>141</v>
      </c>
      <c r="J123" s="56">
        <f>BL123</f>
        <v>0</v>
      </c>
      <c r="N123" s="50"/>
      <c r="Q123" s="51">
        <f>SUM(Q124:Q140)</f>
        <v>121.94125000000003</v>
      </c>
      <c r="S123" s="51">
        <f>SUM(S124:S140)</f>
        <v>0.57180580999999997</v>
      </c>
      <c r="U123" s="52">
        <f>SUM(U124:U140)</f>
        <v>0.88732</v>
      </c>
      <c r="AS123" s="47" t="s">
        <v>1</v>
      </c>
      <c r="AU123" s="53" t="s">
        <v>71</v>
      </c>
      <c r="AV123" s="53" t="s">
        <v>74</v>
      </c>
      <c r="AZ123" s="47" t="s">
        <v>76</v>
      </c>
      <c r="BL123" s="54">
        <f>SUM(BL124:BL140)</f>
        <v>0</v>
      </c>
    </row>
    <row r="124" spans="3:66" s="5" customFormat="1" ht="30.75" customHeight="1">
      <c r="C124" s="57">
        <v>19</v>
      </c>
      <c r="D124" s="57" t="s">
        <v>79</v>
      </c>
      <c r="E124" s="58" t="s">
        <v>142</v>
      </c>
      <c r="F124" s="59" t="s">
        <v>143</v>
      </c>
      <c r="G124" s="60" t="s">
        <v>119</v>
      </c>
      <c r="H124" s="61">
        <v>113</v>
      </c>
      <c r="I124" s="62"/>
      <c r="J124" s="62">
        <f t="shared" ref="J124" si="59">ROUND(I124*H124,2)</f>
        <v>0</v>
      </c>
      <c r="K124" s="59"/>
      <c r="N124" s="63" t="s">
        <v>10</v>
      </c>
      <c r="O124" s="64" t="s">
        <v>27</v>
      </c>
      <c r="P124" s="65">
        <v>0.23899999999999999</v>
      </c>
      <c r="Q124" s="65">
        <f t="shared" ref="Q124" si="60">P124*H124</f>
        <v>27.006999999999998</v>
      </c>
      <c r="R124" s="65">
        <v>0</v>
      </c>
      <c r="S124" s="65">
        <f t="shared" ref="S124" si="61">R124*H124</f>
        <v>0</v>
      </c>
      <c r="T124" s="65">
        <v>6.7000000000000002E-3</v>
      </c>
      <c r="U124" s="66">
        <f t="shared" ref="U124" si="62">T124*H124</f>
        <v>0.7571</v>
      </c>
      <c r="AS124" s="67" t="s">
        <v>144</v>
      </c>
      <c r="AU124" s="67" t="s">
        <v>79</v>
      </c>
      <c r="AV124" s="67" t="s">
        <v>1</v>
      </c>
      <c r="AZ124" s="1" t="s">
        <v>76</v>
      </c>
      <c r="BF124" s="68">
        <f t="shared" ref="BF124" si="63">IF(O124="základní",J124,0)</f>
        <v>0</v>
      </c>
      <c r="BG124" s="68">
        <f t="shared" ref="BG124" si="64">IF(O124="snížená",J124,0)</f>
        <v>0</v>
      </c>
      <c r="BH124" s="68">
        <f t="shared" ref="BH124" si="65">IF(O124="zákl. přenesená",J124,0)</f>
        <v>0</v>
      </c>
      <c r="BI124" s="68">
        <f t="shared" ref="BI124" si="66">IF(O124="sníž. přenesená",J124,0)</f>
        <v>0</v>
      </c>
      <c r="BJ124" s="68">
        <f t="shared" ref="BJ124" si="67">IF(O124="nulová",J124,0)</f>
        <v>0</v>
      </c>
      <c r="BK124" s="1" t="s">
        <v>74</v>
      </c>
      <c r="BL124" s="68">
        <f t="shared" ref="BL124" si="68">ROUND(I124*H124,2)</f>
        <v>0</v>
      </c>
      <c r="BM124" s="1" t="s">
        <v>144</v>
      </c>
      <c r="BN124" s="67" t="s">
        <v>145</v>
      </c>
    </row>
    <row r="125" spans="3:66" s="5" customFormat="1" ht="30.75" customHeight="1">
      <c r="C125" s="57">
        <v>20</v>
      </c>
      <c r="D125" s="57" t="s">
        <v>79</v>
      </c>
      <c r="E125" s="58" t="s">
        <v>146</v>
      </c>
      <c r="F125" s="59" t="s">
        <v>147</v>
      </c>
      <c r="G125" s="60" t="s">
        <v>119</v>
      </c>
      <c r="H125" s="61">
        <v>113</v>
      </c>
      <c r="I125" s="62"/>
      <c r="J125" s="62">
        <f t="shared" ref="J125" si="69">ROUND(I125*H125,2)</f>
        <v>0</v>
      </c>
      <c r="K125" s="59"/>
      <c r="N125" s="63" t="s">
        <v>10</v>
      </c>
      <c r="O125" s="64" t="s">
        <v>27</v>
      </c>
      <c r="P125" s="65">
        <v>0.217</v>
      </c>
      <c r="Q125" s="65">
        <f t="shared" ref="Q125" si="70">P125*H125</f>
        <v>24.521000000000001</v>
      </c>
      <c r="R125" s="65">
        <v>0</v>
      </c>
      <c r="S125" s="65">
        <f t="shared" ref="S125" si="71">R125*H125</f>
        <v>0</v>
      </c>
      <c r="T125" s="65">
        <v>3.4000000000000002E-4</v>
      </c>
      <c r="U125" s="66">
        <f t="shared" ref="U125" si="72">T125*H125</f>
        <v>3.8420000000000003E-2</v>
      </c>
      <c r="AS125" s="67" t="s">
        <v>144</v>
      </c>
      <c r="AU125" s="67" t="s">
        <v>79</v>
      </c>
      <c r="AV125" s="67" t="s">
        <v>1</v>
      </c>
      <c r="AZ125" s="1" t="s">
        <v>76</v>
      </c>
      <c r="BF125" s="68">
        <f t="shared" ref="BF125" si="73">IF(O125="základní",J125,0)</f>
        <v>0</v>
      </c>
      <c r="BG125" s="68">
        <f t="shared" ref="BG125" si="74">IF(O125="snížená",J125,0)</f>
        <v>0</v>
      </c>
      <c r="BH125" s="68">
        <f t="shared" ref="BH125" si="75">IF(O125="zákl. přenesená",J125,0)</f>
        <v>0</v>
      </c>
      <c r="BI125" s="68">
        <f t="shared" ref="BI125" si="76">IF(O125="sníž. přenesená",J125,0)</f>
        <v>0</v>
      </c>
      <c r="BJ125" s="68">
        <f t="shared" ref="BJ125" si="77">IF(O125="nulová",J125,0)</f>
        <v>0</v>
      </c>
      <c r="BK125" s="1" t="s">
        <v>74</v>
      </c>
      <c r="BL125" s="68">
        <f t="shared" ref="BL125" si="78">ROUND(I125*H125,2)</f>
        <v>0</v>
      </c>
      <c r="BM125" s="1" t="s">
        <v>144</v>
      </c>
      <c r="BN125" s="67" t="s">
        <v>145</v>
      </c>
    </row>
    <row r="126" spans="3:66" s="5" customFormat="1" ht="20.25" customHeight="1">
      <c r="C126" s="57">
        <v>21</v>
      </c>
      <c r="D126" s="57" t="s">
        <v>79</v>
      </c>
      <c r="E126" s="58" t="s">
        <v>148</v>
      </c>
      <c r="F126" s="59" t="s">
        <v>149</v>
      </c>
      <c r="G126" s="60" t="s">
        <v>82</v>
      </c>
      <c r="H126" s="61">
        <v>9</v>
      </c>
      <c r="I126" s="62"/>
      <c r="J126" s="62">
        <f t="shared" ref="J126" si="79">ROUND(I126*H126,2)</f>
        <v>0</v>
      </c>
      <c r="K126" s="59"/>
      <c r="N126" s="63" t="s">
        <v>10</v>
      </c>
      <c r="O126" s="64" t="s">
        <v>27</v>
      </c>
      <c r="P126" s="65">
        <v>0.23899999999999999</v>
      </c>
      <c r="Q126" s="65">
        <f t="shared" ref="Q126" si="80">P126*H126</f>
        <v>2.1509999999999998</v>
      </c>
      <c r="R126" s="65">
        <v>0</v>
      </c>
      <c r="S126" s="65">
        <f t="shared" ref="S126" si="81">R126*H126</f>
        <v>0</v>
      </c>
      <c r="T126" s="65">
        <v>6.7000000000000002E-3</v>
      </c>
      <c r="U126" s="66">
        <f t="shared" ref="U126" si="82">T126*H126</f>
        <v>6.0299999999999999E-2</v>
      </c>
      <c r="AS126" s="67" t="s">
        <v>144</v>
      </c>
      <c r="AU126" s="67" t="s">
        <v>79</v>
      </c>
      <c r="AV126" s="67" t="s">
        <v>1</v>
      </c>
      <c r="AZ126" s="1" t="s">
        <v>76</v>
      </c>
      <c r="BF126" s="68">
        <f t="shared" ref="BF126" si="83">IF(O126="základní",J126,0)</f>
        <v>0</v>
      </c>
      <c r="BG126" s="68">
        <f t="shared" ref="BG126" si="84">IF(O126="snížená",J126,0)</f>
        <v>0</v>
      </c>
      <c r="BH126" s="68">
        <f t="shared" ref="BH126" si="85">IF(O126="zákl. přenesená",J126,0)</f>
        <v>0</v>
      </c>
      <c r="BI126" s="68">
        <f t="shared" ref="BI126" si="86">IF(O126="sníž. přenesená",J126,0)</f>
        <v>0</v>
      </c>
      <c r="BJ126" s="68">
        <f t="shared" ref="BJ126" si="87">IF(O126="nulová",J126,0)</f>
        <v>0</v>
      </c>
      <c r="BK126" s="1" t="s">
        <v>74</v>
      </c>
      <c r="BL126" s="68">
        <f t="shared" ref="BL126" si="88">ROUND(I126*H126,2)</f>
        <v>0</v>
      </c>
      <c r="BM126" s="1" t="s">
        <v>144</v>
      </c>
      <c r="BN126" s="67" t="s">
        <v>145</v>
      </c>
    </row>
    <row r="127" spans="3:66" s="5" customFormat="1" ht="24.75" customHeight="1">
      <c r="C127" s="57">
        <v>22</v>
      </c>
      <c r="D127" s="57" t="s">
        <v>79</v>
      </c>
      <c r="E127" s="58" t="s">
        <v>256</v>
      </c>
      <c r="F127" s="59" t="s">
        <v>257</v>
      </c>
      <c r="G127" s="60" t="s">
        <v>82</v>
      </c>
      <c r="H127" s="61">
        <v>9</v>
      </c>
      <c r="I127" s="62"/>
      <c r="J127" s="62">
        <f t="shared" ref="J127" si="89">ROUND(I127*H127,2)</f>
        <v>0</v>
      </c>
      <c r="K127" s="59"/>
      <c r="N127" s="63" t="s">
        <v>10</v>
      </c>
      <c r="O127" s="64" t="s">
        <v>27</v>
      </c>
      <c r="P127" s="65">
        <v>0.374</v>
      </c>
      <c r="Q127" s="65">
        <f t="shared" ref="Q127" si="90">P127*H127</f>
        <v>3.3660000000000001</v>
      </c>
      <c r="R127" s="65">
        <v>2.1000000000000001E-4</v>
      </c>
      <c r="S127" s="65">
        <f t="shared" ref="S127" si="91">R127*H127</f>
        <v>1.8900000000000002E-3</v>
      </c>
      <c r="T127" s="65">
        <v>3.5000000000000001E-3</v>
      </c>
      <c r="U127" s="66">
        <f t="shared" ref="U127" si="92">T127*H127</f>
        <v>3.15E-2</v>
      </c>
      <c r="AS127" s="67" t="s">
        <v>144</v>
      </c>
      <c r="AU127" s="67" t="s">
        <v>79</v>
      </c>
      <c r="AV127" s="67" t="s">
        <v>1</v>
      </c>
      <c r="AZ127" s="1" t="s">
        <v>76</v>
      </c>
      <c r="BF127" s="68">
        <f t="shared" ref="BF127" si="93">IF(O127="základní",J127,0)</f>
        <v>0</v>
      </c>
      <c r="BG127" s="68">
        <f t="shared" ref="BG127" si="94">IF(O127="snížená",J127,0)</f>
        <v>0</v>
      </c>
      <c r="BH127" s="68">
        <f t="shared" ref="BH127" si="95">IF(O127="zákl. přenesená",J127,0)</f>
        <v>0</v>
      </c>
      <c r="BI127" s="68">
        <f t="shared" ref="BI127" si="96">IF(O127="sníž. přenesená",J127,0)</f>
        <v>0</v>
      </c>
      <c r="BJ127" s="68">
        <f t="shared" ref="BJ127" si="97">IF(O127="nulová",J127,0)</f>
        <v>0</v>
      </c>
      <c r="BK127" s="1" t="s">
        <v>74</v>
      </c>
      <c r="BL127" s="68">
        <f t="shared" ref="BL127" si="98">ROUND(I127*H127,2)</f>
        <v>0</v>
      </c>
      <c r="BM127" s="1" t="s">
        <v>144</v>
      </c>
      <c r="BN127" s="67" t="s">
        <v>145</v>
      </c>
    </row>
    <row r="128" spans="3:66" s="5" customFormat="1" ht="36" customHeight="1">
      <c r="C128" s="57">
        <v>23</v>
      </c>
      <c r="D128" s="57" t="s">
        <v>79</v>
      </c>
      <c r="E128" s="58" t="s">
        <v>150</v>
      </c>
      <c r="F128" s="59" t="s">
        <v>151</v>
      </c>
      <c r="G128" s="60" t="s">
        <v>119</v>
      </c>
      <c r="H128" s="61">
        <v>8</v>
      </c>
      <c r="I128" s="62"/>
      <c r="J128" s="62">
        <f t="shared" ref="J128:J139" si="99">ROUND(I128*H128,2)</f>
        <v>0</v>
      </c>
      <c r="K128" s="59"/>
      <c r="N128" s="63" t="s">
        <v>10</v>
      </c>
      <c r="O128" s="64" t="s">
        <v>27</v>
      </c>
      <c r="P128" s="65">
        <v>0.219</v>
      </c>
      <c r="Q128" s="65">
        <f t="shared" ref="Q128:Q138" si="100">P128*H128</f>
        <v>1.752</v>
      </c>
      <c r="R128" s="65">
        <v>1.1100000000000001E-3</v>
      </c>
      <c r="S128" s="65">
        <f t="shared" ref="S128:S138" si="101">R128*H128</f>
        <v>8.8800000000000007E-3</v>
      </c>
      <c r="T128" s="65">
        <v>0</v>
      </c>
      <c r="U128" s="66">
        <f t="shared" ref="U128:U138" si="102">T128*H128</f>
        <v>0</v>
      </c>
      <c r="AS128" s="67" t="s">
        <v>144</v>
      </c>
      <c r="AU128" s="67" t="s">
        <v>79</v>
      </c>
      <c r="AV128" s="67" t="s">
        <v>1</v>
      </c>
      <c r="AZ128" s="1" t="s">
        <v>76</v>
      </c>
      <c r="BF128" s="68">
        <f t="shared" ref="BF128:BF138" si="103">IF(O128="základní",J128,0)</f>
        <v>0</v>
      </c>
      <c r="BG128" s="68">
        <f t="shared" ref="BG128:BG138" si="104">IF(O128="snížená",J128,0)</f>
        <v>0</v>
      </c>
      <c r="BH128" s="68">
        <f t="shared" ref="BH128:BH138" si="105">IF(O128="zákl. přenesená",J128,0)</f>
        <v>0</v>
      </c>
      <c r="BI128" s="68">
        <f t="shared" ref="BI128:BI138" si="106">IF(O128="sníž. přenesená",J128,0)</f>
        <v>0</v>
      </c>
      <c r="BJ128" s="68">
        <f t="shared" ref="BJ128:BJ138" si="107">IF(O128="nulová",J128,0)</f>
        <v>0</v>
      </c>
      <c r="BK128" s="1" t="s">
        <v>74</v>
      </c>
      <c r="BL128" s="68">
        <f t="shared" ref="BL128:BL138" si="108">ROUND(I128*H128,2)</f>
        <v>0</v>
      </c>
      <c r="BM128" s="1" t="s">
        <v>144</v>
      </c>
      <c r="BN128" s="67" t="s">
        <v>145</v>
      </c>
    </row>
    <row r="129" spans="3:66" s="5" customFormat="1" ht="36" customHeight="1">
      <c r="C129" s="57">
        <v>24</v>
      </c>
      <c r="D129" s="57" t="s">
        <v>79</v>
      </c>
      <c r="E129" s="58" t="s">
        <v>153</v>
      </c>
      <c r="F129" s="59" t="s">
        <v>154</v>
      </c>
      <c r="G129" s="60" t="s">
        <v>119</v>
      </c>
      <c r="H129" s="61">
        <v>20</v>
      </c>
      <c r="I129" s="62"/>
      <c r="J129" s="62">
        <f t="shared" si="99"/>
        <v>0</v>
      </c>
      <c r="K129" s="59"/>
      <c r="N129" s="63" t="s">
        <v>10</v>
      </c>
      <c r="O129" s="64" t="s">
        <v>27</v>
      </c>
      <c r="P129" s="65">
        <v>0.222</v>
      </c>
      <c r="Q129" s="65">
        <f t="shared" si="100"/>
        <v>4.4400000000000004</v>
      </c>
      <c r="R129" s="65">
        <v>1.3600000000000001E-3</v>
      </c>
      <c r="S129" s="65">
        <f t="shared" si="101"/>
        <v>2.7200000000000002E-2</v>
      </c>
      <c r="T129" s="65">
        <v>0</v>
      </c>
      <c r="U129" s="66">
        <f t="shared" si="102"/>
        <v>0</v>
      </c>
      <c r="AS129" s="67" t="s">
        <v>144</v>
      </c>
      <c r="AU129" s="67" t="s">
        <v>79</v>
      </c>
      <c r="AV129" s="67" t="s">
        <v>1</v>
      </c>
      <c r="AZ129" s="1" t="s">
        <v>76</v>
      </c>
      <c r="BF129" s="68">
        <f t="shared" si="103"/>
        <v>0</v>
      </c>
      <c r="BG129" s="68">
        <f t="shared" si="104"/>
        <v>0</v>
      </c>
      <c r="BH129" s="68">
        <f t="shared" si="105"/>
        <v>0</v>
      </c>
      <c r="BI129" s="68">
        <f t="shared" si="106"/>
        <v>0</v>
      </c>
      <c r="BJ129" s="68">
        <f t="shared" si="107"/>
        <v>0</v>
      </c>
      <c r="BK129" s="1" t="s">
        <v>74</v>
      </c>
      <c r="BL129" s="68">
        <f t="shared" si="108"/>
        <v>0</v>
      </c>
      <c r="BM129" s="1" t="s">
        <v>144</v>
      </c>
      <c r="BN129" s="67" t="s">
        <v>145</v>
      </c>
    </row>
    <row r="130" spans="3:66" s="5" customFormat="1" ht="36" customHeight="1">
      <c r="C130" s="57">
        <v>25</v>
      </c>
      <c r="D130" s="57" t="s">
        <v>79</v>
      </c>
      <c r="E130" s="58" t="s">
        <v>155</v>
      </c>
      <c r="F130" s="59" t="s">
        <v>156</v>
      </c>
      <c r="G130" s="60" t="s">
        <v>119</v>
      </c>
      <c r="H130" s="61">
        <v>85</v>
      </c>
      <c r="I130" s="62"/>
      <c r="J130" s="62">
        <f t="shared" si="99"/>
        <v>0</v>
      </c>
      <c r="K130" s="59"/>
      <c r="N130" s="63" t="s">
        <v>10</v>
      </c>
      <c r="O130" s="64" t="s">
        <v>27</v>
      </c>
      <c r="P130" s="65">
        <v>0.224</v>
      </c>
      <c r="Q130" s="65">
        <f t="shared" si="100"/>
        <v>19.04</v>
      </c>
      <c r="R130" s="65">
        <v>2.4399999999999999E-3</v>
      </c>
      <c r="S130" s="65">
        <f t="shared" si="101"/>
        <v>0.2074</v>
      </c>
      <c r="T130" s="65">
        <v>0</v>
      </c>
      <c r="U130" s="66">
        <f t="shared" si="102"/>
        <v>0</v>
      </c>
      <c r="AS130" s="67" t="s">
        <v>144</v>
      </c>
      <c r="AU130" s="67" t="s">
        <v>79</v>
      </c>
      <c r="AV130" s="67" t="s">
        <v>1</v>
      </c>
      <c r="AZ130" s="1" t="s">
        <v>76</v>
      </c>
      <c r="BF130" s="68">
        <f t="shared" si="103"/>
        <v>0</v>
      </c>
      <c r="BG130" s="68">
        <f t="shared" si="104"/>
        <v>0</v>
      </c>
      <c r="BH130" s="68">
        <f t="shared" si="105"/>
        <v>0</v>
      </c>
      <c r="BI130" s="68">
        <f t="shared" si="106"/>
        <v>0</v>
      </c>
      <c r="BJ130" s="68">
        <f t="shared" si="107"/>
        <v>0</v>
      </c>
      <c r="BK130" s="1" t="s">
        <v>74</v>
      </c>
      <c r="BL130" s="68">
        <f t="shared" si="108"/>
        <v>0</v>
      </c>
      <c r="BM130" s="1" t="s">
        <v>144</v>
      </c>
      <c r="BN130" s="67" t="s">
        <v>145</v>
      </c>
    </row>
    <row r="131" spans="3:66" s="5" customFormat="1" ht="36" customHeight="1">
      <c r="C131" s="57">
        <v>26</v>
      </c>
      <c r="D131" s="57" t="s">
        <v>79</v>
      </c>
      <c r="E131" s="58" t="s">
        <v>157</v>
      </c>
      <c r="F131" s="59" t="s">
        <v>158</v>
      </c>
      <c r="G131" s="60" t="s">
        <v>119</v>
      </c>
      <c r="H131" s="61">
        <v>28</v>
      </c>
      <c r="I131" s="62"/>
      <c r="J131" s="62">
        <f t="shared" si="99"/>
        <v>0</v>
      </c>
      <c r="K131" s="59"/>
      <c r="N131" s="63" t="s">
        <v>10</v>
      </c>
      <c r="O131" s="64" t="s">
        <v>27</v>
      </c>
      <c r="P131" s="65">
        <v>0.106</v>
      </c>
      <c r="Q131" s="65">
        <f t="shared" si="100"/>
        <v>2.968</v>
      </c>
      <c r="R131" s="65">
        <v>1E-4</v>
      </c>
      <c r="S131" s="65">
        <f t="shared" si="101"/>
        <v>2.8E-3</v>
      </c>
      <c r="T131" s="65">
        <v>0</v>
      </c>
      <c r="U131" s="66">
        <f t="shared" si="102"/>
        <v>0</v>
      </c>
      <c r="AS131" s="67" t="s">
        <v>144</v>
      </c>
      <c r="AU131" s="67" t="s">
        <v>79</v>
      </c>
      <c r="AV131" s="67" t="s">
        <v>1</v>
      </c>
      <c r="AZ131" s="1" t="s">
        <v>76</v>
      </c>
      <c r="BF131" s="68">
        <f t="shared" si="103"/>
        <v>0</v>
      </c>
      <c r="BG131" s="68">
        <f t="shared" si="104"/>
        <v>0</v>
      </c>
      <c r="BH131" s="68">
        <f t="shared" si="105"/>
        <v>0</v>
      </c>
      <c r="BI131" s="68">
        <f t="shared" si="106"/>
        <v>0</v>
      </c>
      <c r="BJ131" s="68">
        <f t="shared" si="107"/>
        <v>0</v>
      </c>
      <c r="BK131" s="1" t="s">
        <v>74</v>
      </c>
      <c r="BL131" s="68">
        <f t="shared" si="108"/>
        <v>0</v>
      </c>
      <c r="BM131" s="1" t="s">
        <v>144</v>
      </c>
      <c r="BN131" s="67" t="s">
        <v>145</v>
      </c>
    </row>
    <row r="132" spans="3:66" s="5" customFormat="1" ht="36" customHeight="1">
      <c r="C132" s="57">
        <v>27</v>
      </c>
      <c r="D132" s="57" t="s">
        <v>79</v>
      </c>
      <c r="E132" s="58" t="s">
        <v>159</v>
      </c>
      <c r="F132" s="59" t="s">
        <v>160</v>
      </c>
      <c r="G132" s="60" t="s">
        <v>119</v>
      </c>
      <c r="H132" s="61">
        <v>85</v>
      </c>
      <c r="I132" s="62"/>
      <c r="J132" s="62">
        <f t="shared" si="99"/>
        <v>0</v>
      </c>
      <c r="K132" s="59"/>
      <c r="N132" s="63" t="s">
        <v>10</v>
      </c>
      <c r="O132" s="64" t="s">
        <v>27</v>
      </c>
      <c r="P132" s="65">
        <v>0.106</v>
      </c>
      <c r="Q132" s="65">
        <f t="shared" si="100"/>
        <v>9.01</v>
      </c>
      <c r="R132" s="65">
        <v>1.2999999999999999E-4</v>
      </c>
      <c r="S132" s="65">
        <f t="shared" si="101"/>
        <v>1.1049999999999999E-2</v>
      </c>
      <c r="T132" s="65">
        <v>0</v>
      </c>
      <c r="U132" s="66">
        <f t="shared" si="102"/>
        <v>0</v>
      </c>
      <c r="AS132" s="67" t="s">
        <v>144</v>
      </c>
      <c r="AU132" s="67" t="s">
        <v>79</v>
      </c>
      <c r="AV132" s="67" t="s">
        <v>1</v>
      </c>
      <c r="AZ132" s="1" t="s">
        <v>76</v>
      </c>
      <c r="BF132" s="68">
        <f t="shared" si="103"/>
        <v>0</v>
      </c>
      <c r="BG132" s="68">
        <f t="shared" si="104"/>
        <v>0</v>
      </c>
      <c r="BH132" s="68">
        <f t="shared" si="105"/>
        <v>0</v>
      </c>
      <c r="BI132" s="68">
        <f t="shared" si="106"/>
        <v>0</v>
      </c>
      <c r="BJ132" s="68">
        <f t="shared" si="107"/>
        <v>0</v>
      </c>
      <c r="BK132" s="1" t="s">
        <v>74</v>
      </c>
      <c r="BL132" s="68">
        <f t="shared" si="108"/>
        <v>0</v>
      </c>
      <c r="BM132" s="1" t="s">
        <v>144</v>
      </c>
      <c r="BN132" s="67" t="s">
        <v>145</v>
      </c>
    </row>
    <row r="133" spans="3:66" s="5" customFormat="1" ht="24" customHeight="1">
      <c r="C133" s="57">
        <v>28</v>
      </c>
      <c r="D133" s="57" t="s">
        <v>79</v>
      </c>
      <c r="E133" s="58" t="s">
        <v>161</v>
      </c>
      <c r="F133" s="59" t="s">
        <v>162</v>
      </c>
      <c r="G133" s="60" t="s">
        <v>82</v>
      </c>
      <c r="H133" s="61">
        <v>1</v>
      </c>
      <c r="I133" s="62"/>
      <c r="J133" s="62">
        <f t="shared" si="99"/>
        <v>0</v>
      </c>
      <c r="K133" s="59"/>
      <c r="N133" s="63" t="s">
        <v>10</v>
      </c>
      <c r="O133" s="64" t="s">
        <v>27</v>
      </c>
      <c r="P133" s="65">
        <v>0.114</v>
      </c>
      <c r="Q133" s="65">
        <f t="shared" si="100"/>
        <v>0.114</v>
      </c>
      <c r="R133" s="65">
        <v>2.7E-4</v>
      </c>
      <c r="S133" s="65">
        <f t="shared" si="101"/>
        <v>2.7E-4</v>
      </c>
      <c r="T133" s="65">
        <v>0</v>
      </c>
      <c r="U133" s="66">
        <f t="shared" si="102"/>
        <v>0</v>
      </c>
      <c r="AS133" s="67" t="s">
        <v>144</v>
      </c>
      <c r="AU133" s="67" t="s">
        <v>79</v>
      </c>
      <c r="AV133" s="67" t="s">
        <v>1</v>
      </c>
      <c r="AZ133" s="1" t="s">
        <v>76</v>
      </c>
      <c r="BF133" s="68">
        <f t="shared" si="103"/>
        <v>0</v>
      </c>
      <c r="BG133" s="68">
        <f t="shared" si="104"/>
        <v>0</v>
      </c>
      <c r="BH133" s="68">
        <f t="shared" si="105"/>
        <v>0</v>
      </c>
      <c r="BI133" s="68">
        <f t="shared" si="106"/>
        <v>0</v>
      </c>
      <c r="BJ133" s="68">
        <f t="shared" si="107"/>
        <v>0</v>
      </c>
      <c r="BK133" s="1" t="s">
        <v>74</v>
      </c>
      <c r="BL133" s="68">
        <f t="shared" si="108"/>
        <v>0</v>
      </c>
      <c r="BM133" s="1" t="s">
        <v>144</v>
      </c>
      <c r="BN133" s="67" t="s">
        <v>145</v>
      </c>
    </row>
    <row r="134" spans="3:66" s="5" customFormat="1" ht="24" customHeight="1">
      <c r="C134" s="57">
        <v>29</v>
      </c>
      <c r="D134" s="57" t="s">
        <v>79</v>
      </c>
      <c r="E134" s="58" t="s">
        <v>163</v>
      </c>
      <c r="F134" s="59" t="s">
        <v>261</v>
      </c>
      <c r="G134" s="60" t="s">
        <v>82</v>
      </c>
      <c r="H134" s="61">
        <v>1</v>
      </c>
      <c r="I134" s="62"/>
      <c r="J134" s="62">
        <f t="shared" si="99"/>
        <v>0</v>
      </c>
      <c r="K134" s="59"/>
      <c r="N134" s="63" t="s">
        <v>10</v>
      </c>
      <c r="O134" s="64" t="s">
        <v>27</v>
      </c>
      <c r="P134" s="65">
        <v>0.42399999999999999</v>
      </c>
      <c r="Q134" s="65">
        <f t="shared" si="100"/>
        <v>0.42399999999999999</v>
      </c>
      <c r="R134" s="65">
        <v>7.6000000000000004E-4</v>
      </c>
      <c r="S134" s="65">
        <f t="shared" si="101"/>
        <v>7.6000000000000004E-4</v>
      </c>
      <c r="T134" s="65">
        <v>0</v>
      </c>
      <c r="U134" s="66">
        <f t="shared" si="102"/>
        <v>0</v>
      </c>
      <c r="AS134" s="67" t="s">
        <v>144</v>
      </c>
      <c r="AU134" s="67" t="s">
        <v>79</v>
      </c>
      <c r="AV134" s="67" t="s">
        <v>1</v>
      </c>
      <c r="AZ134" s="1" t="s">
        <v>76</v>
      </c>
      <c r="BF134" s="68">
        <f t="shared" si="103"/>
        <v>0</v>
      </c>
      <c r="BG134" s="68">
        <f t="shared" si="104"/>
        <v>0</v>
      </c>
      <c r="BH134" s="68">
        <f t="shared" si="105"/>
        <v>0</v>
      </c>
      <c r="BI134" s="68">
        <f t="shared" si="106"/>
        <v>0</v>
      </c>
      <c r="BJ134" s="68">
        <f t="shared" si="107"/>
        <v>0</v>
      </c>
      <c r="BK134" s="1" t="s">
        <v>74</v>
      </c>
      <c r="BL134" s="68">
        <f t="shared" si="108"/>
        <v>0</v>
      </c>
      <c r="BM134" s="1" t="s">
        <v>144</v>
      </c>
      <c r="BN134" s="67" t="s">
        <v>145</v>
      </c>
    </row>
    <row r="135" spans="3:66" s="5" customFormat="1" ht="24" customHeight="1">
      <c r="C135" s="57">
        <v>30</v>
      </c>
      <c r="D135" s="57" t="s">
        <v>79</v>
      </c>
      <c r="E135" s="58" t="s">
        <v>164</v>
      </c>
      <c r="F135" s="59" t="s">
        <v>165</v>
      </c>
      <c r="G135" s="60" t="s">
        <v>82</v>
      </c>
      <c r="H135" s="61">
        <v>1</v>
      </c>
      <c r="I135" s="62"/>
      <c r="J135" s="62">
        <f t="shared" si="99"/>
        <v>0</v>
      </c>
      <c r="K135" s="59"/>
      <c r="N135" s="63" t="s">
        <v>10</v>
      </c>
      <c r="O135" s="64" t="s">
        <v>27</v>
      </c>
      <c r="P135" s="65">
        <v>0.41</v>
      </c>
      <c r="Q135" s="65">
        <f t="shared" si="100"/>
        <v>0.41</v>
      </c>
      <c r="R135" s="65">
        <v>1.6800000000000001E-3</v>
      </c>
      <c r="S135" s="65">
        <f t="shared" si="101"/>
        <v>1.6800000000000001E-3</v>
      </c>
      <c r="T135" s="65">
        <v>0</v>
      </c>
      <c r="U135" s="66">
        <f t="shared" si="102"/>
        <v>0</v>
      </c>
      <c r="AS135" s="67" t="s">
        <v>144</v>
      </c>
      <c r="AU135" s="67" t="s">
        <v>79</v>
      </c>
      <c r="AV135" s="67" t="s">
        <v>1</v>
      </c>
      <c r="AZ135" s="1" t="s">
        <v>76</v>
      </c>
      <c r="BF135" s="68">
        <f t="shared" si="103"/>
        <v>0</v>
      </c>
      <c r="BG135" s="68">
        <f t="shared" si="104"/>
        <v>0</v>
      </c>
      <c r="BH135" s="68">
        <f t="shared" si="105"/>
        <v>0</v>
      </c>
      <c r="BI135" s="68">
        <f t="shared" si="106"/>
        <v>0</v>
      </c>
      <c r="BJ135" s="68">
        <f t="shared" si="107"/>
        <v>0</v>
      </c>
      <c r="BK135" s="1" t="s">
        <v>74</v>
      </c>
      <c r="BL135" s="68">
        <f t="shared" si="108"/>
        <v>0</v>
      </c>
      <c r="BM135" s="1" t="s">
        <v>144</v>
      </c>
      <c r="BN135" s="67" t="s">
        <v>145</v>
      </c>
    </row>
    <row r="136" spans="3:66" s="5" customFormat="1" ht="24" customHeight="1">
      <c r="C136" s="57">
        <v>31</v>
      </c>
      <c r="D136" s="57" t="s">
        <v>79</v>
      </c>
      <c r="E136" s="58" t="s">
        <v>166</v>
      </c>
      <c r="F136" s="59" t="s">
        <v>167</v>
      </c>
      <c r="G136" s="60" t="s">
        <v>82</v>
      </c>
      <c r="H136" s="61">
        <v>9</v>
      </c>
      <c r="I136" s="62"/>
      <c r="J136" s="62">
        <f t="shared" si="99"/>
        <v>0</v>
      </c>
      <c r="K136" s="59"/>
      <c r="N136" s="63" t="s">
        <v>10</v>
      </c>
      <c r="O136" s="64" t="s">
        <v>27</v>
      </c>
      <c r="P136" s="65">
        <v>1.03</v>
      </c>
      <c r="Q136" s="65">
        <f t="shared" si="100"/>
        <v>9.27</v>
      </c>
      <c r="R136" s="65">
        <v>2.8129999999999999E-2</v>
      </c>
      <c r="S136" s="65">
        <f t="shared" si="101"/>
        <v>0.25317000000000001</v>
      </c>
      <c r="T136" s="65">
        <v>0</v>
      </c>
      <c r="U136" s="66">
        <f t="shared" si="102"/>
        <v>0</v>
      </c>
      <c r="AS136" s="67" t="s">
        <v>144</v>
      </c>
      <c r="AU136" s="67" t="s">
        <v>79</v>
      </c>
      <c r="AV136" s="67" t="s">
        <v>1</v>
      </c>
      <c r="AZ136" s="1" t="s">
        <v>76</v>
      </c>
      <c r="BF136" s="68">
        <f t="shared" si="103"/>
        <v>0</v>
      </c>
      <c r="BG136" s="68">
        <f t="shared" si="104"/>
        <v>0</v>
      </c>
      <c r="BH136" s="68">
        <f t="shared" si="105"/>
        <v>0</v>
      </c>
      <c r="BI136" s="68">
        <f t="shared" si="106"/>
        <v>0</v>
      </c>
      <c r="BJ136" s="68">
        <f t="shared" si="107"/>
        <v>0</v>
      </c>
      <c r="BK136" s="1" t="s">
        <v>74</v>
      </c>
      <c r="BL136" s="68">
        <f t="shared" si="108"/>
        <v>0</v>
      </c>
      <c r="BM136" s="1" t="s">
        <v>144</v>
      </c>
      <c r="BN136" s="67" t="s">
        <v>145</v>
      </c>
    </row>
    <row r="137" spans="3:66" s="5" customFormat="1" ht="24" customHeight="1">
      <c r="C137" s="57">
        <v>32</v>
      </c>
      <c r="D137" s="57" t="s">
        <v>79</v>
      </c>
      <c r="E137" s="58" t="s">
        <v>253</v>
      </c>
      <c r="F137" s="59" t="s">
        <v>254</v>
      </c>
      <c r="G137" s="60" t="s">
        <v>255</v>
      </c>
      <c r="H137" s="61">
        <v>1</v>
      </c>
      <c r="I137" s="62"/>
      <c r="J137" s="62">
        <f t="shared" ref="J137" si="109">ROUND(I137*H137,2)</f>
        <v>0</v>
      </c>
      <c r="K137" s="59"/>
      <c r="N137" s="63" t="s">
        <v>10</v>
      </c>
      <c r="O137" s="64" t="s">
        <v>27</v>
      </c>
      <c r="P137" s="65">
        <v>1.03</v>
      </c>
      <c r="Q137" s="65">
        <f t="shared" ref="Q137" si="110">P137*H137</f>
        <v>1.03</v>
      </c>
      <c r="R137" s="65">
        <v>2.8129999999999999E-2</v>
      </c>
      <c r="S137" s="65">
        <f t="shared" ref="S137" si="111">R137*H137</f>
        <v>2.8129999999999999E-2</v>
      </c>
      <c r="T137" s="65">
        <v>0</v>
      </c>
      <c r="U137" s="66">
        <f t="shared" ref="U137" si="112">T137*H137</f>
        <v>0</v>
      </c>
      <c r="AS137" s="67" t="s">
        <v>144</v>
      </c>
      <c r="AU137" s="67" t="s">
        <v>79</v>
      </c>
      <c r="AV137" s="67" t="s">
        <v>1</v>
      </c>
      <c r="AZ137" s="1" t="s">
        <v>76</v>
      </c>
      <c r="BF137" s="68">
        <f t="shared" ref="BF137" si="113">IF(O137="základní",J137,0)</f>
        <v>0</v>
      </c>
      <c r="BG137" s="68">
        <f t="shared" ref="BG137" si="114">IF(O137="snížená",J137,0)</f>
        <v>0</v>
      </c>
      <c r="BH137" s="68">
        <f t="shared" ref="BH137" si="115">IF(O137="zákl. přenesená",J137,0)</f>
        <v>0</v>
      </c>
      <c r="BI137" s="68">
        <f t="shared" ref="BI137" si="116">IF(O137="sníž. přenesená",J137,0)</f>
        <v>0</v>
      </c>
      <c r="BJ137" s="68">
        <f t="shared" ref="BJ137" si="117">IF(O137="nulová",J137,0)</f>
        <v>0</v>
      </c>
      <c r="BK137" s="1" t="s">
        <v>74</v>
      </c>
      <c r="BL137" s="68">
        <f t="shared" ref="BL137" si="118">ROUND(I137*H137,2)</f>
        <v>0</v>
      </c>
      <c r="BM137" s="1" t="s">
        <v>144</v>
      </c>
      <c r="BN137" s="67" t="s">
        <v>145</v>
      </c>
    </row>
    <row r="138" spans="3:66" s="5" customFormat="1" ht="24" customHeight="1">
      <c r="C138" s="57">
        <v>33</v>
      </c>
      <c r="D138" s="57" t="s">
        <v>79</v>
      </c>
      <c r="E138" s="58" t="s">
        <v>168</v>
      </c>
      <c r="F138" s="59" t="s">
        <v>169</v>
      </c>
      <c r="G138" s="60" t="s">
        <v>119</v>
      </c>
      <c r="H138" s="61">
        <v>113</v>
      </c>
      <c r="I138" s="62"/>
      <c r="J138" s="62">
        <f t="shared" si="99"/>
        <v>0</v>
      </c>
      <c r="K138" s="59"/>
      <c r="N138" s="63" t="s">
        <v>10</v>
      </c>
      <c r="O138" s="64" t="s">
        <v>27</v>
      </c>
      <c r="P138" s="65">
        <v>8.2000000000000003E-2</v>
      </c>
      <c r="Q138" s="65">
        <f t="shared" si="100"/>
        <v>9.266</v>
      </c>
      <c r="R138" s="65">
        <v>1.0000000000000001E-5</v>
      </c>
      <c r="S138" s="65">
        <f t="shared" si="101"/>
        <v>1.1300000000000001E-3</v>
      </c>
      <c r="T138" s="65">
        <v>0</v>
      </c>
      <c r="U138" s="66">
        <f t="shared" si="102"/>
        <v>0</v>
      </c>
      <c r="AS138" s="67" t="s">
        <v>144</v>
      </c>
      <c r="AU138" s="67" t="s">
        <v>79</v>
      </c>
      <c r="AV138" s="67" t="s">
        <v>1</v>
      </c>
      <c r="AZ138" s="1" t="s">
        <v>76</v>
      </c>
      <c r="BF138" s="68">
        <f t="shared" si="103"/>
        <v>0</v>
      </c>
      <c r="BG138" s="68">
        <f t="shared" si="104"/>
        <v>0</v>
      </c>
      <c r="BH138" s="68">
        <f t="shared" si="105"/>
        <v>0</v>
      </c>
      <c r="BI138" s="68">
        <f t="shared" si="106"/>
        <v>0</v>
      </c>
      <c r="BJ138" s="68">
        <f t="shared" si="107"/>
        <v>0</v>
      </c>
      <c r="BK138" s="1" t="s">
        <v>74</v>
      </c>
      <c r="BL138" s="68">
        <f t="shared" si="108"/>
        <v>0</v>
      </c>
      <c r="BM138" s="1" t="s">
        <v>144</v>
      </c>
      <c r="BN138" s="67" t="s">
        <v>145</v>
      </c>
    </row>
    <row r="139" spans="3:66" s="5" customFormat="1" ht="33.75" customHeight="1">
      <c r="C139" s="57">
        <v>34</v>
      </c>
      <c r="D139" s="57" t="s">
        <v>79</v>
      </c>
      <c r="E139" s="58" t="s">
        <v>170</v>
      </c>
      <c r="F139" s="59" t="s">
        <v>171</v>
      </c>
      <c r="G139" s="60" t="s">
        <v>82</v>
      </c>
      <c r="H139" s="61">
        <v>9</v>
      </c>
      <c r="I139" s="62"/>
      <c r="J139" s="62">
        <f t="shared" si="99"/>
        <v>0</v>
      </c>
      <c r="K139" s="59"/>
      <c r="N139" s="63"/>
      <c r="O139" s="64" t="s">
        <v>27</v>
      </c>
      <c r="P139" s="65">
        <v>0.75</v>
      </c>
      <c r="Q139" s="65">
        <f t="shared" ref="Q139" si="119">P139*H139</f>
        <v>6.75</v>
      </c>
      <c r="R139" s="65">
        <v>2.8700000000000002E-3</v>
      </c>
      <c r="S139" s="65">
        <f t="shared" ref="S139" si="120">R139*H139</f>
        <v>2.5830000000000002E-2</v>
      </c>
      <c r="T139" s="65">
        <v>0</v>
      </c>
      <c r="U139" s="66">
        <f t="shared" ref="U139" si="121">T139*H139</f>
        <v>0</v>
      </c>
      <c r="AS139" s="67" t="s">
        <v>144</v>
      </c>
      <c r="AU139" s="67" t="s">
        <v>79</v>
      </c>
      <c r="AV139" s="67" t="s">
        <v>1</v>
      </c>
      <c r="AZ139" s="1" t="s">
        <v>76</v>
      </c>
      <c r="BF139" s="68">
        <f t="shared" ref="BF139" si="122">IF(O139="základní",J139,0)</f>
        <v>0</v>
      </c>
      <c r="BG139" s="68">
        <f t="shared" ref="BG139" si="123">IF(O139="snížená",J139,0)</f>
        <v>0</v>
      </c>
      <c r="BH139" s="68">
        <f t="shared" ref="BH139" si="124">IF(O139="zákl. přenesená",J139,0)</f>
        <v>0</v>
      </c>
      <c r="BI139" s="68">
        <f t="shared" ref="BI139" si="125">IF(O139="sníž. přenesená",J139,0)</f>
        <v>0</v>
      </c>
      <c r="BJ139" s="68">
        <f t="shared" ref="BJ139" si="126">IF(O139="nulová",J139,0)</f>
        <v>0</v>
      </c>
      <c r="BK139" s="1" t="s">
        <v>74</v>
      </c>
      <c r="BL139" s="68">
        <f t="shared" ref="BL139" si="127">ROUND(I139*H139,2)</f>
        <v>0</v>
      </c>
      <c r="BM139" s="1" t="s">
        <v>144</v>
      </c>
      <c r="BN139" s="67" t="s">
        <v>145</v>
      </c>
    </row>
    <row r="140" spans="3:66" s="5" customFormat="1" ht="48.75" customHeight="1">
      <c r="C140" s="57">
        <v>35</v>
      </c>
      <c r="D140" s="57" t="s">
        <v>79</v>
      </c>
      <c r="E140" s="58" t="s">
        <v>172</v>
      </c>
      <c r="F140" s="59" t="s">
        <v>173</v>
      </c>
      <c r="G140" s="60" t="s">
        <v>126</v>
      </c>
      <c r="H140" s="61">
        <v>0.56299999999999994</v>
      </c>
      <c r="I140" s="62"/>
      <c r="J140" s="62">
        <f t="shared" ref="J140" si="128">ROUND(I140*H140,2)</f>
        <v>0</v>
      </c>
      <c r="K140" s="59"/>
      <c r="N140" s="63"/>
      <c r="O140" s="64" t="s">
        <v>27</v>
      </c>
      <c r="P140" s="65">
        <v>0.75</v>
      </c>
      <c r="Q140" s="65">
        <f t="shared" ref="Q140" si="129">P140*H140</f>
        <v>0.42224999999999996</v>
      </c>
      <c r="R140" s="65">
        <v>2.8700000000000002E-3</v>
      </c>
      <c r="S140" s="65">
        <f t="shared" ref="S140" si="130">R140*H140</f>
        <v>1.6158099999999999E-3</v>
      </c>
      <c r="T140" s="65">
        <v>0</v>
      </c>
      <c r="U140" s="66">
        <f t="shared" ref="U140" si="131">T140*H140</f>
        <v>0</v>
      </c>
      <c r="AS140" s="67" t="s">
        <v>144</v>
      </c>
      <c r="AU140" s="67" t="s">
        <v>79</v>
      </c>
      <c r="AV140" s="67" t="s">
        <v>1</v>
      </c>
      <c r="AZ140" s="1" t="s">
        <v>76</v>
      </c>
      <c r="BF140" s="68">
        <f t="shared" ref="BF140" si="132">IF(O140="základní",J140,0)</f>
        <v>0</v>
      </c>
      <c r="BG140" s="68">
        <f t="shared" ref="BG140" si="133">IF(O140="snížená",J140,0)</f>
        <v>0</v>
      </c>
      <c r="BH140" s="68">
        <f t="shared" ref="BH140" si="134">IF(O140="zákl. přenesená",J140,0)</f>
        <v>0</v>
      </c>
      <c r="BI140" s="68">
        <f t="shared" ref="BI140" si="135">IF(O140="sníž. přenesená",J140,0)</f>
        <v>0</v>
      </c>
      <c r="BJ140" s="68">
        <f t="shared" ref="BJ140" si="136">IF(O140="nulová",J140,0)</f>
        <v>0</v>
      </c>
      <c r="BK140" s="1" t="s">
        <v>74</v>
      </c>
      <c r="BL140" s="68">
        <f t="shared" ref="BL140" si="137">ROUND(I140*H140,2)</f>
        <v>0</v>
      </c>
      <c r="BM140" s="1" t="s">
        <v>144</v>
      </c>
      <c r="BN140" s="67" t="s">
        <v>145</v>
      </c>
    </row>
    <row r="141" spans="3:66" s="46" customFormat="1" ht="22.9" customHeight="1">
      <c r="D141" s="47" t="s">
        <v>71</v>
      </c>
      <c r="E141" s="55">
        <v>766</v>
      </c>
      <c r="F141" s="55" t="s">
        <v>174</v>
      </c>
      <c r="J141" s="56">
        <f>BL141</f>
        <v>0</v>
      </c>
      <c r="N141" s="50"/>
      <c r="Q141" s="51">
        <f>SUM(Q142:Q145)</f>
        <v>19.211822000000002</v>
      </c>
      <c r="S141" s="51">
        <f>SUM(S142:S145)</f>
        <v>0.16339050000000002</v>
      </c>
      <c r="U141" s="52">
        <f>SUM(U142:U145)</f>
        <v>0.19550988</v>
      </c>
      <c r="AS141" s="47" t="s">
        <v>1</v>
      </c>
      <c r="AU141" s="53" t="s">
        <v>71</v>
      </c>
      <c r="AV141" s="53" t="s">
        <v>74</v>
      </c>
      <c r="AZ141" s="47" t="s">
        <v>76</v>
      </c>
      <c r="BL141" s="54">
        <f>SUM(BL142:BL145)</f>
        <v>0</v>
      </c>
    </row>
    <row r="142" spans="3:66" s="5" customFormat="1" ht="27.75" customHeight="1">
      <c r="C142" s="57">
        <v>36</v>
      </c>
      <c r="D142" s="57" t="s">
        <v>79</v>
      </c>
      <c r="E142" s="58" t="s">
        <v>175</v>
      </c>
      <c r="F142" s="59" t="s">
        <v>176</v>
      </c>
      <c r="G142" s="60" t="s">
        <v>87</v>
      </c>
      <c r="H142" s="61">
        <v>17.55</v>
      </c>
      <c r="I142" s="62"/>
      <c r="J142" s="62">
        <f>ROUND(I142*H142,2)</f>
        <v>0</v>
      </c>
      <c r="K142" s="59"/>
      <c r="N142" s="63" t="s">
        <v>10</v>
      </c>
      <c r="O142" s="64" t="s">
        <v>27</v>
      </c>
      <c r="P142" s="65">
        <v>0.32500000000000001</v>
      </c>
      <c r="Q142" s="65">
        <f>P142*H142</f>
        <v>5.7037500000000003</v>
      </c>
      <c r="R142" s="65">
        <v>0</v>
      </c>
      <c r="S142" s="65">
        <f>R142*H142</f>
        <v>0</v>
      </c>
      <c r="T142" s="65">
        <v>1.098E-2</v>
      </c>
      <c r="U142" s="66">
        <f>T142*H142</f>
        <v>0.19269900000000001</v>
      </c>
      <c r="AS142" s="67" t="s">
        <v>144</v>
      </c>
      <c r="AU142" s="67" t="s">
        <v>79</v>
      </c>
      <c r="AV142" s="67" t="s">
        <v>1</v>
      </c>
      <c r="AZ142" s="1" t="s">
        <v>76</v>
      </c>
      <c r="BF142" s="68">
        <f>IF(O142="základní",J142,0)</f>
        <v>0</v>
      </c>
      <c r="BG142" s="68">
        <f>IF(O142="snížená",J142,0)</f>
        <v>0</v>
      </c>
      <c r="BH142" s="68">
        <f>IF(O142="zákl. přenesená",J142,0)</f>
        <v>0</v>
      </c>
      <c r="BI142" s="68">
        <f>IF(O142="sníž. přenesená",J142,0)</f>
        <v>0</v>
      </c>
      <c r="BJ142" s="68">
        <f>IF(O142="nulová",J142,0)</f>
        <v>0</v>
      </c>
      <c r="BK142" s="1" t="s">
        <v>74</v>
      </c>
      <c r="BL142" s="68">
        <f>ROUND(I142*H142,2)</f>
        <v>0</v>
      </c>
      <c r="BM142" s="1" t="s">
        <v>144</v>
      </c>
      <c r="BN142" s="67" t="s">
        <v>177</v>
      </c>
    </row>
    <row r="143" spans="3:66" s="5" customFormat="1" ht="27.75" customHeight="1">
      <c r="C143" s="57">
        <v>37</v>
      </c>
      <c r="D143" s="57" t="s">
        <v>79</v>
      </c>
      <c r="E143" s="58" t="s">
        <v>178</v>
      </c>
      <c r="F143" s="59" t="s">
        <v>179</v>
      </c>
      <c r="G143" s="60" t="s">
        <v>87</v>
      </c>
      <c r="H143" s="61">
        <v>17.55</v>
      </c>
      <c r="I143" s="62"/>
      <c r="J143" s="62">
        <f>ROUND(I143*H143,2)</f>
        <v>0</v>
      </c>
      <c r="K143" s="59"/>
      <c r="N143" s="63" t="s">
        <v>10</v>
      </c>
      <c r="O143" s="64" t="s">
        <v>27</v>
      </c>
      <c r="P143" s="65">
        <v>0.748</v>
      </c>
      <c r="Q143" s="65">
        <f>P143*H143</f>
        <v>13.1274</v>
      </c>
      <c r="R143" s="65">
        <v>0</v>
      </c>
      <c r="S143" s="65">
        <f>R143*H143</f>
        <v>0</v>
      </c>
      <c r="T143" s="65">
        <v>0</v>
      </c>
      <c r="U143" s="66">
        <f>T143*H143</f>
        <v>0</v>
      </c>
      <c r="AS143" s="67" t="s">
        <v>144</v>
      </c>
      <c r="AU143" s="67" t="s">
        <v>79</v>
      </c>
      <c r="AV143" s="67" t="s">
        <v>1</v>
      </c>
      <c r="AZ143" s="1" t="s">
        <v>76</v>
      </c>
      <c r="BF143" s="68">
        <f>IF(O143="základní",J143,0)</f>
        <v>0</v>
      </c>
      <c r="BG143" s="68">
        <f>IF(O143="snížená",J143,0)</f>
        <v>0</v>
      </c>
      <c r="BH143" s="68">
        <f>IF(O143="zákl. přenesená",J143,0)</f>
        <v>0</v>
      </c>
      <c r="BI143" s="68">
        <f>IF(O143="sníž. přenesená",J143,0)</f>
        <v>0</v>
      </c>
      <c r="BJ143" s="68">
        <f>IF(O143="nulová",J143,0)</f>
        <v>0</v>
      </c>
      <c r="BK143" s="1" t="s">
        <v>74</v>
      </c>
      <c r="BL143" s="68">
        <f>ROUND(I143*H143,2)</f>
        <v>0</v>
      </c>
      <c r="BM143" s="1" t="s">
        <v>144</v>
      </c>
      <c r="BN143" s="67" t="s">
        <v>177</v>
      </c>
    </row>
    <row r="144" spans="3:66" s="5" customFormat="1" ht="22.5" customHeight="1">
      <c r="C144" s="76">
        <v>38</v>
      </c>
      <c r="D144" s="76" t="s">
        <v>152</v>
      </c>
      <c r="E144" s="77" t="s">
        <v>180</v>
      </c>
      <c r="F144" s="78" t="s">
        <v>181</v>
      </c>
      <c r="G144" s="79" t="s">
        <v>87</v>
      </c>
      <c r="H144" s="80">
        <v>17.55</v>
      </c>
      <c r="I144" s="81"/>
      <c r="J144" s="81">
        <f>ROUND(I144*H144,2)</f>
        <v>0</v>
      </c>
      <c r="K144" s="78"/>
      <c r="L144" s="82"/>
      <c r="N144" s="83" t="s">
        <v>10</v>
      </c>
      <c r="O144" s="84" t="s">
        <v>27</v>
      </c>
      <c r="P144" s="65">
        <v>0</v>
      </c>
      <c r="Q144" s="65">
        <f>P144*H144</f>
        <v>0</v>
      </c>
      <c r="R144" s="65">
        <v>9.3100000000000006E-3</v>
      </c>
      <c r="S144" s="65">
        <f>R144*H144</f>
        <v>0.16339050000000002</v>
      </c>
      <c r="T144" s="65">
        <v>0</v>
      </c>
      <c r="U144" s="66">
        <f>T144*H144</f>
        <v>0</v>
      </c>
      <c r="AS144" s="67" t="s">
        <v>182</v>
      </c>
      <c r="AU144" s="67" t="s">
        <v>152</v>
      </c>
      <c r="AV144" s="67" t="s">
        <v>1</v>
      </c>
      <c r="AZ144" s="1" t="s">
        <v>76</v>
      </c>
      <c r="BF144" s="68">
        <f>IF(O144="základní",J144,0)</f>
        <v>0</v>
      </c>
      <c r="BG144" s="68">
        <f>IF(O144="snížená",J144,0)</f>
        <v>0</v>
      </c>
      <c r="BH144" s="68">
        <f>IF(O144="zákl. přenesená",J144,0)</f>
        <v>0</v>
      </c>
      <c r="BI144" s="68">
        <f>IF(O144="sníž. přenesená",J144,0)</f>
        <v>0</v>
      </c>
      <c r="BJ144" s="68">
        <f>IF(O144="nulová",J144,0)</f>
        <v>0</v>
      </c>
      <c r="BK144" s="1" t="s">
        <v>74</v>
      </c>
      <c r="BL144" s="68">
        <f>ROUND(I144*H144,2)</f>
        <v>0</v>
      </c>
      <c r="BM144" s="1" t="s">
        <v>144</v>
      </c>
      <c r="BN144" s="67" t="s">
        <v>183</v>
      </c>
    </row>
    <row r="145" spans="3:66" s="5" customFormat="1" ht="51.75" customHeight="1">
      <c r="C145" s="57">
        <v>39</v>
      </c>
      <c r="D145" s="57" t="s">
        <v>79</v>
      </c>
      <c r="E145" s="58" t="s">
        <v>184</v>
      </c>
      <c r="F145" s="59" t="s">
        <v>185</v>
      </c>
      <c r="G145" s="60" t="s">
        <v>126</v>
      </c>
      <c r="H145" s="61">
        <v>0.25600000000000001</v>
      </c>
      <c r="I145" s="62"/>
      <c r="J145" s="62">
        <f>ROUND(I145*H145,2)</f>
        <v>0</v>
      </c>
      <c r="K145" s="59"/>
      <c r="N145" s="63" t="s">
        <v>10</v>
      </c>
      <c r="O145" s="64" t="s">
        <v>27</v>
      </c>
      <c r="P145" s="65">
        <v>1.4870000000000001</v>
      </c>
      <c r="Q145" s="65">
        <f>P145*H145</f>
        <v>0.38067200000000001</v>
      </c>
      <c r="R145" s="65">
        <v>0</v>
      </c>
      <c r="S145" s="65">
        <f>R145*H145</f>
        <v>0</v>
      </c>
      <c r="T145" s="65">
        <v>1.098E-2</v>
      </c>
      <c r="U145" s="66">
        <f>T145*H145</f>
        <v>2.81088E-3</v>
      </c>
      <c r="AS145" s="67" t="s">
        <v>144</v>
      </c>
      <c r="AU145" s="67" t="s">
        <v>79</v>
      </c>
      <c r="AV145" s="67" t="s">
        <v>1</v>
      </c>
      <c r="AZ145" s="1" t="s">
        <v>76</v>
      </c>
      <c r="BF145" s="68">
        <f>IF(O145="základní",J145,0)</f>
        <v>0</v>
      </c>
      <c r="BG145" s="68">
        <f>IF(O145="snížená",J145,0)</f>
        <v>0</v>
      </c>
      <c r="BH145" s="68">
        <f>IF(O145="zákl. přenesená",J145,0)</f>
        <v>0</v>
      </c>
      <c r="BI145" s="68">
        <f>IF(O145="sníž. přenesená",J145,0)</f>
        <v>0</v>
      </c>
      <c r="BJ145" s="68">
        <f>IF(O145="nulová",J145,0)</f>
        <v>0</v>
      </c>
      <c r="BK145" s="1" t="s">
        <v>74</v>
      </c>
      <c r="BL145" s="68">
        <f>ROUND(I145*H145,2)</f>
        <v>0</v>
      </c>
      <c r="BM145" s="1" t="s">
        <v>144</v>
      </c>
      <c r="BN145" s="67" t="s">
        <v>177</v>
      </c>
    </row>
    <row r="146" spans="3:66" s="46" customFormat="1" ht="22.9" customHeight="1">
      <c r="D146" s="47" t="s">
        <v>71</v>
      </c>
      <c r="E146" s="55">
        <v>771</v>
      </c>
      <c r="F146" s="55" t="s">
        <v>186</v>
      </c>
      <c r="J146" s="56">
        <f>BL146</f>
        <v>0</v>
      </c>
      <c r="N146" s="50"/>
      <c r="Q146" s="51">
        <f>SUM(Q147:Q155)</f>
        <v>4.6586199999999991</v>
      </c>
      <c r="S146" s="51">
        <f>SUM(S147:S155)</f>
        <v>8.2525200000000021E-2</v>
      </c>
      <c r="U146" s="52">
        <f>SUM(U147:U155)</f>
        <v>0.10589999999999999</v>
      </c>
      <c r="AS146" s="47" t="s">
        <v>1</v>
      </c>
      <c r="AU146" s="53" t="s">
        <v>71</v>
      </c>
      <c r="AV146" s="53" t="s">
        <v>74</v>
      </c>
      <c r="AZ146" s="47" t="s">
        <v>76</v>
      </c>
      <c r="BL146" s="54">
        <f>SUM(BL147:BL155)</f>
        <v>0</v>
      </c>
    </row>
    <row r="147" spans="3:66" s="5" customFormat="1" ht="24.2" customHeight="1">
      <c r="C147" s="57">
        <v>40</v>
      </c>
      <c r="D147" s="57" t="s">
        <v>79</v>
      </c>
      <c r="E147" s="58" t="s">
        <v>187</v>
      </c>
      <c r="F147" s="59" t="s">
        <v>188</v>
      </c>
      <c r="G147" s="60" t="s">
        <v>87</v>
      </c>
      <c r="H147" s="61">
        <v>1.5</v>
      </c>
      <c r="I147" s="62"/>
      <c r="J147" s="62">
        <f t="shared" ref="J147:J155" si="138">ROUND(I147*H147,2)</f>
        <v>0</v>
      </c>
      <c r="K147" s="59"/>
      <c r="N147" s="63" t="s">
        <v>10</v>
      </c>
      <c r="O147" s="64" t="s">
        <v>27</v>
      </c>
      <c r="P147" s="65">
        <v>0.23899999999999999</v>
      </c>
      <c r="Q147" s="65">
        <f t="shared" ref="Q147:Q155" si="139">P147*H147</f>
        <v>0.35849999999999999</v>
      </c>
      <c r="R147" s="65">
        <v>0</v>
      </c>
      <c r="S147" s="65">
        <f t="shared" ref="S147:S155" si="140">R147*H147</f>
        <v>0</v>
      </c>
      <c r="T147" s="65">
        <v>3.5299999999999998E-2</v>
      </c>
      <c r="U147" s="66">
        <f t="shared" ref="U147:U155" si="141">T147*H147</f>
        <v>5.2949999999999997E-2</v>
      </c>
      <c r="AS147" s="67" t="s">
        <v>144</v>
      </c>
      <c r="AU147" s="67" t="s">
        <v>79</v>
      </c>
      <c r="AV147" s="67" t="s">
        <v>1</v>
      </c>
      <c r="AZ147" s="1" t="s">
        <v>76</v>
      </c>
      <c r="BF147" s="68">
        <f t="shared" ref="BF147:BF155" si="142">IF(O147="základní",J147,0)</f>
        <v>0</v>
      </c>
      <c r="BG147" s="68">
        <f t="shared" ref="BG147:BG155" si="143">IF(O147="snížená",J147,0)</f>
        <v>0</v>
      </c>
      <c r="BH147" s="68">
        <f t="shared" ref="BH147:BH155" si="144">IF(O147="zákl. přenesená",J147,0)</f>
        <v>0</v>
      </c>
      <c r="BI147" s="68">
        <f t="shared" ref="BI147:BI155" si="145">IF(O147="sníž. přenesená",J147,0)</f>
        <v>0</v>
      </c>
      <c r="BJ147" s="68">
        <f t="shared" ref="BJ147:BJ155" si="146">IF(O147="nulová",J147,0)</f>
        <v>0</v>
      </c>
      <c r="BK147" s="1" t="s">
        <v>74</v>
      </c>
      <c r="BL147" s="68">
        <f t="shared" ref="BL147:BL155" si="147">ROUND(I147*H147,2)</f>
        <v>0</v>
      </c>
      <c r="BM147" s="1" t="s">
        <v>144</v>
      </c>
      <c r="BN147" s="67" t="s">
        <v>177</v>
      </c>
    </row>
    <row r="148" spans="3:66" s="5" customFormat="1" ht="24.2" customHeight="1">
      <c r="C148" s="57">
        <v>41</v>
      </c>
      <c r="D148" s="57" t="s">
        <v>79</v>
      </c>
      <c r="E148" s="58" t="s">
        <v>189</v>
      </c>
      <c r="F148" s="59" t="s">
        <v>190</v>
      </c>
      <c r="G148" s="60" t="s">
        <v>87</v>
      </c>
      <c r="H148" s="61">
        <v>1.5</v>
      </c>
      <c r="I148" s="62"/>
      <c r="J148" s="62">
        <f t="shared" ref="J148" si="148">ROUND(I148*H148,2)</f>
        <v>0</v>
      </c>
      <c r="K148" s="59"/>
      <c r="N148" s="63" t="s">
        <v>10</v>
      </c>
      <c r="O148" s="64" t="s">
        <v>27</v>
      </c>
      <c r="P148" s="65">
        <v>2.4E-2</v>
      </c>
      <c r="Q148" s="65">
        <f t="shared" ref="Q148" si="149">P148*H148</f>
        <v>3.6000000000000004E-2</v>
      </c>
      <c r="R148" s="65">
        <v>0</v>
      </c>
      <c r="S148" s="65">
        <f t="shared" ref="S148" si="150">R148*H148</f>
        <v>0</v>
      </c>
      <c r="T148" s="65">
        <v>3.5299999999999998E-2</v>
      </c>
      <c r="U148" s="66">
        <f t="shared" ref="U148" si="151">T148*H148</f>
        <v>5.2949999999999997E-2</v>
      </c>
      <c r="AS148" s="67" t="s">
        <v>144</v>
      </c>
      <c r="AU148" s="67" t="s">
        <v>79</v>
      </c>
      <c r="AV148" s="67" t="s">
        <v>1</v>
      </c>
      <c r="AZ148" s="1" t="s">
        <v>76</v>
      </c>
      <c r="BF148" s="68">
        <f t="shared" ref="BF148" si="152">IF(O148="základní",J148,0)</f>
        <v>0</v>
      </c>
      <c r="BG148" s="68">
        <f t="shared" ref="BG148" si="153">IF(O148="snížená",J148,0)</f>
        <v>0</v>
      </c>
      <c r="BH148" s="68">
        <f t="shared" ref="BH148" si="154">IF(O148="zákl. přenesená",J148,0)</f>
        <v>0</v>
      </c>
      <c r="BI148" s="68">
        <f t="shared" ref="BI148" si="155">IF(O148="sníž. přenesená",J148,0)</f>
        <v>0</v>
      </c>
      <c r="BJ148" s="68">
        <f t="shared" ref="BJ148" si="156">IF(O148="nulová",J148,0)</f>
        <v>0</v>
      </c>
      <c r="BK148" s="1" t="s">
        <v>74</v>
      </c>
      <c r="BL148" s="68">
        <f t="shared" ref="BL148" si="157">ROUND(I148*H148,2)</f>
        <v>0</v>
      </c>
      <c r="BM148" s="1" t="s">
        <v>144</v>
      </c>
      <c r="BN148" s="67" t="s">
        <v>177</v>
      </c>
    </row>
    <row r="149" spans="3:66" s="5" customFormat="1" ht="24.2" customHeight="1">
      <c r="C149" s="57">
        <v>42</v>
      </c>
      <c r="D149" s="57" t="s">
        <v>79</v>
      </c>
      <c r="E149" s="58" t="s">
        <v>191</v>
      </c>
      <c r="F149" s="59" t="s">
        <v>192</v>
      </c>
      <c r="G149" s="60" t="s">
        <v>87</v>
      </c>
      <c r="H149" s="61">
        <v>1.5</v>
      </c>
      <c r="I149" s="62"/>
      <c r="J149" s="62">
        <f t="shared" si="138"/>
        <v>0</v>
      </c>
      <c r="K149" s="59"/>
      <c r="N149" s="63" t="s">
        <v>10</v>
      </c>
      <c r="O149" s="64" t="s">
        <v>27</v>
      </c>
      <c r="P149" s="65">
        <v>4.3999999999999997E-2</v>
      </c>
      <c r="Q149" s="65">
        <f t="shared" si="139"/>
        <v>6.6000000000000003E-2</v>
      </c>
      <c r="R149" s="65">
        <v>2.9999999999999997E-4</v>
      </c>
      <c r="S149" s="65">
        <f t="shared" si="140"/>
        <v>4.4999999999999999E-4</v>
      </c>
      <c r="T149" s="65">
        <v>0</v>
      </c>
      <c r="U149" s="66">
        <f t="shared" si="141"/>
        <v>0</v>
      </c>
      <c r="AS149" s="67" t="s">
        <v>144</v>
      </c>
      <c r="AU149" s="67" t="s">
        <v>79</v>
      </c>
      <c r="AV149" s="67" t="s">
        <v>1</v>
      </c>
      <c r="AZ149" s="1" t="s">
        <v>76</v>
      </c>
      <c r="BF149" s="68">
        <f t="shared" si="142"/>
        <v>0</v>
      </c>
      <c r="BG149" s="68">
        <f t="shared" si="143"/>
        <v>0</v>
      </c>
      <c r="BH149" s="68">
        <f t="shared" si="144"/>
        <v>0</v>
      </c>
      <c r="BI149" s="68">
        <f t="shared" si="145"/>
        <v>0</v>
      </c>
      <c r="BJ149" s="68">
        <f t="shared" si="146"/>
        <v>0</v>
      </c>
      <c r="BK149" s="1" t="s">
        <v>74</v>
      </c>
      <c r="BL149" s="68">
        <f t="shared" si="147"/>
        <v>0</v>
      </c>
      <c r="BM149" s="1" t="s">
        <v>144</v>
      </c>
      <c r="BN149" s="67" t="s">
        <v>177</v>
      </c>
    </row>
    <row r="150" spans="3:66" s="5" customFormat="1" ht="36" customHeight="1">
      <c r="C150" s="57">
        <v>43</v>
      </c>
      <c r="D150" s="57" t="s">
        <v>79</v>
      </c>
      <c r="E150" s="58" t="s">
        <v>193</v>
      </c>
      <c r="F150" s="59" t="s">
        <v>194</v>
      </c>
      <c r="G150" s="60" t="s">
        <v>87</v>
      </c>
      <c r="H150" s="61">
        <v>1.5</v>
      </c>
      <c r="I150" s="62"/>
      <c r="J150" s="62">
        <f t="shared" si="138"/>
        <v>0</v>
      </c>
      <c r="K150" s="59"/>
      <c r="N150" s="63" t="s">
        <v>10</v>
      </c>
      <c r="O150" s="64" t="s">
        <v>27</v>
      </c>
      <c r="P150" s="65">
        <v>0.81599999999999995</v>
      </c>
      <c r="Q150" s="65">
        <f t="shared" si="139"/>
        <v>1.224</v>
      </c>
      <c r="R150" s="65">
        <v>5.3E-3</v>
      </c>
      <c r="S150" s="65">
        <f t="shared" si="140"/>
        <v>7.9500000000000005E-3</v>
      </c>
      <c r="T150" s="65">
        <v>0</v>
      </c>
      <c r="U150" s="66">
        <f t="shared" si="141"/>
        <v>0</v>
      </c>
      <c r="AS150" s="67" t="s">
        <v>144</v>
      </c>
      <c r="AU150" s="67" t="s">
        <v>79</v>
      </c>
      <c r="AV150" s="67" t="s">
        <v>1</v>
      </c>
      <c r="AZ150" s="1" t="s">
        <v>76</v>
      </c>
      <c r="BF150" s="68">
        <f t="shared" si="142"/>
        <v>0</v>
      </c>
      <c r="BG150" s="68">
        <f t="shared" si="143"/>
        <v>0</v>
      </c>
      <c r="BH150" s="68">
        <f t="shared" si="144"/>
        <v>0</v>
      </c>
      <c r="BI150" s="68">
        <f t="shared" si="145"/>
        <v>0</v>
      </c>
      <c r="BJ150" s="68">
        <f t="shared" si="146"/>
        <v>0</v>
      </c>
      <c r="BK150" s="1" t="s">
        <v>74</v>
      </c>
      <c r="BL150" s="68">
        <f t="shared" si="147"/>
        <v>0</v>
      </c>
      <c r="BM150" s="1" t="s">
        <v>144</v>
      </c>
      <c r="BN150" s="67" t="s">
        <v>177</v>
      </c>
    </row>
    <row r="151" spans="3:66" s="5" customFormat="1" ht="37.9" customHeight="1">
      <c r="C151" s="76">
        <v>44</v>
      </c>
      <c r="D151" s="76" t="s">
        <v>152</v>
      </c>
      <c r="E151" s="77" t="s">
        <v>195</v>
      </c>
      <c r="F151" s="78" t="s">
        <v>196</v>
      </c>
      <c r="G151" s="79" t="s">
        <v>87</v>
      </c>
      <c r="H151" s="80">
        <v>1.5</v>
      </c>
      <c r="I151" s="81"/>
      <c r="J151" s="81">
        <f t="shared" si="138"/>
        <v>0</v>
      </c>
      <c r="K151" s="78"/>
      <c r="L151" s="82"/>
      <c r="N151" s="83" t="s">
        <v>10</v>
      </c>
      <c r="O151" s="84" t="s">
        <v>27</v>
      </c>
      <c r="P151" s="65">
        <v>0</v>
      </c>
      <c r="Q151" s="65">
        <f t="shared" si="139"/>
        <v>0</v>
      </c>
      <c r="R151" s="65">
        <v>2.1999999999999999E-2</v>
      </c>
      <c r="S151" s="65">
        <f t="shared" si="140"/>
        <v>3.3000000000000002E-2</v>
      </c>
      <c r="T151" s="65">
        <v>0</v>
      </c>
      <c r="U151" s="66">
        <f t="shared" si="141"/>
        <v>0</v>
      </c>
      <c r="AS151" s="67" t="s">
        <v>182</v>
      </c>
      <c r="AU151" s="67" t="s">
        <v>152</v>
      </c>
      <c r="AV151" s="67" t="s">
        <v>1</v>
      </c>
      <c r="AZ151" s="1" t="s">
        <v>76</v>
      </c>
      <c r="BF151" s="68">
        <f t="shared" si="142"/>
        <v>0</v>
      </c>
      <c r="BG151" s="68">
        <f t="shared" si="143"/>
        <v>0</v>
      </c>
      <c r="BH151" s="68">
        <f t="shared" si="144"/>
        <v>0</v>
      </c>
      <c r="BI151" s="68">
        <f t="shared" si="145"/>
        <v>0</v>
      </c>
      <c r="BJ151" s="68">
        <f t="shared" si="146"/>
        <v>0</v>
      </c>
      <c r="BK151" s="1" t="s">
        <v>74</v>
      </c>
      <c r="BL151" s="68">
        <f t="shared" si="147"/>
        <v>0</v>
      </c>
      <c r="BM151" s="1" t="s">
        <v>144</v>
      </c>
      <c r="BN151" s="67" t="s">
        <v>183</v>
      </c>
    </row>
    <row r="152" spans="3:66" s="5" customFormat="1" ht="36" customHeight="1">
      <c r="C152" s="57">
        <v>45</v>
      </c>
      <c r="D152" s="57" t="s">
        <v>79</v>
      </c>
      <c r="E152" s="58" t="s">
        <v>197</v>
      </c>
      <c r="F152" s="59" t="s">
        <v>198</v>
      </c>
      <c r="G152" s="60" t="s">
        <v>119</v>
      </c>
      <c r="H152" s="61">
        <v>18</v>
      </c>
      <c r="I152" s="62"/>
      <c r="J152" s="62">
        <f t="shared" si="138"/>
        <v>0</v>
      </c>
      <c r="K152" s="59"/>
      <c r="N152" s="63" t="s">
        <v>10</v>
      </c>
      <c r="O152" s="64" t="s">
        <v>27</v>
      </c>
      <c r="P152" s="65">
        <v>0.161</v>
      </c>
      <c r="Q152" s="65">
        <f t="shared" si="139"/>
        <v>2.8980000000000001</v>
      </c>
      <c r="R152" s="65">
        <v>2.9999999999999997E-4</v>
      </c>
      <c r="S152" s="65">
        <f t="shared" si="140"/>
        <v>5.3999999999999994E-3</v>
      </c>
      <c r="T152" s="65">
        <v>0</v>
      </c>
      <c r="U152" s="66">
        <f t="shared" si="141"/>
        <v>0</v>
      </c>
      <c r="AS152" s="67" t="s">
        <v>144</v>
      </c>
      <c r="AU152" s="67" t="s">
        <v>79</v>
      </c>
      <c r="AV152" s="67" t="s">
        <v>1</v>
      </c>
      <c r="AZ152" s="1" t="s">
        <v>76</v>
      </c>
      <c r="BF152" s="68">
        <f t="shared" si="142"/>
        <v>0</v>
      </c>
      <c r="BG152" s="68">
        <f t="shared" si="143"/>
        <v>0</v>
      </c>
      <c r="BH152" s="68">
        <f t="shared" si="144"/>
        <v>0</v>
      </c>
      <c r="BI152" s="68">
        <f t="shared" si="145"/>
        <v>0</v>
      </c>
      <c r="BJ152" s="68">
        <f t="shared" si="146"/>
        <v>0</v>
      </c>
      <c r="BK152" s="1" t="s">
        <v>74</v>
      </c>
      <c r="BL152" s="68">
        <f t="shared" si="147"/>
        <v>0</v>
      </c>
      <c r="BM152" s="1" t="s">
        <v>144</v>
      </c>
      <c r="BN152" s="67" t="s">
        <v>177</v>
      </c>
    </row>
    <row r="153" spans="3:66" s="5" customFormat="1" ht="37.9" customHeight="1">
      <c r="C153" s="76">
        <v>46</v>
      </c>
      <c r="D153" s="76" t="s">
        <v>152</v>
      </c>
      <c r="E153" s="77" t="s">
        <v>199</v>
      </c>
      <c r="F153" s="78" t="s">
        <v>200</v>
      </c>
      <c r="G153" s="79" t="s">
        <v>119</v>
      </c>
      <c r="H153" s="80">
        <v>18</v>
      </c>
      <c r="I153" s="81"/>
      <c r="J153" s="81">
        <f t="shared" si="138"/>
        <v>0</v>
      </c>
      <c r="K153" s="78"/>
      <c r="L153" s="82"/>
      <c r="N153" s="83" t="s">
        <v>10</v>
      </c>
      <c r="O153" s="84" t="s">
        <v>27</v>
      </c>
      <c r="P153" s="65">
        <v>0</v>
      </c>
      <c r="Q153" s="65">
        <f t="shared" si="139"/>
        <v>0</v>
      </c>
      <c r="R153" s="65">
        <v>1.98E-3</v>
      </c>
      <c r="S153" s="65">
        <f t="shared" si="140"/>
        <v>3.5639999999999998E-2</v>
      </c>
      <c r="T153" s="65">
        <v>0</v>
      </c>
      <c r="U153" s="66">
        <f t="shared" si="141"/>
        <v>0</v>
      </c>
      <c r="AS153" s="67" t="s">
        <v>182</v>
      </c>
      <c r="AU153" s="67" t="s">
        <v>152</v>
      </c>
      <c r="AV153" s="67" t="s">
        <v>1</v>
      </c>
      <c r="AZ153" s="1" t="s">
        <v>76</v>
      </c>
      <c r="BF153" s="68">
        <f t="shared" si="142"/>
        <v>0</v>
      </c>
      <c r="BG153" s="68">
        <f t="shared" si="143"/>
        <v>0</v>
      </c>
      <c r="BH153" s="68">
        <f t="shared" si="144"/>
        <v>0</v>
      </c>
      <c r="BI153" s="68">
        <f t="shared" si="145"/>
        <v>0</v>
      </c>
      <c r="BJ153" s="68">
        <f t="shared" si="146"/>
        <v>0</v>
      </c>
      <c r="BK153" s="1" t="s">
        <v>74</v>
      </c>
      <c r="BL153" s="68">
        <f t="shared" si="147"/>
        <v>0</v>
      </c>
      <c r="BM153" s="1" t="s">
        <v>144</v>
      </c>
      <c r="BN153" s="67" t="s">
        <v>183</v>
      </c>
    </row>
    <row r="154" spans="3:66" s="5" customFormat="1" ht="36" customHeight="1">
      <c r="C154" s="57">
        <v>47</v>
      </c>
      <c r="D154" s="57" t="s">
        <v>79</v>
      </c>
      <c r="E154" s="58" t="s">
        <v>201</v>
      </c>
      <c r="F154" s="59" t="s">
        <v>202</v>
      </c>
      <c r="G154" s="60" t="s">
        <v>87</v>
      </c>
      <c r="H154" s="61">
        <v>1.5</v>
      </c>
      <c r="I154" s="62"/>
      <c r="J154" s="62">
        <f t="shared" ref="J154" si="158">ROUND(I154*H154,2)</f>
        <v>0</v>
      </c>
      <c r="K154" s="59"/>
      <c r="N154" s="63" t="s">
        <v>10</v>
      </c>
      <c r="O154" s="64" t="s">
        <v>27</v>
      </c>
      <c r="P154" s="65">
        <v>4.1000000000000002E-2</v>
      </c>
      <c r="Q154" s="65">
        <f t="shared" ref="Q154" si="159">P154*H154</f>
        <v>6.1499999999999999E-2</v>
      </c>
      <c r="R154" s="65">
        <v>5.0000000000000002E-5</v>
      </c>
      <c r="S154" s="65">
        <f t="shared" ref="S154" si="160">R154*H154</f>
        <v>7.5000000000000007E-5</v>
      </c>
      <c r="T154" s="65">
        <v>0</v>
      </c>
      <c r="U154" s="66">
        <f t="shared" ref="U154" si="161">T154*H154</f>
        <v>0</v>
      </c>
      <c r="AS154" s="67" t="s">
        <v>144</v>
      </c>
      <c r="AU154" s="67" t="s">
        <v>79</v>
      </c>
      <c r="AV154" s="67" t="s">
        <v>1</v>
      </c>
      <c r="AZ154" s="1" t="s">
        <v>76</v>
      </c>
      <c r="BF154" s="68">
        <f t="shared" ref="BF154" si="162">IF(O154="základní",J154,0)</f>
        <v>0</v>
      </c>
      <c r="BG154" s="68">
        <f t="shared" ref="BG154" si="163">IF(O154="snížená",J154,0)</f>
        <v>0</v>
      </c>
      <c r="BH154" s="68">
        <f t="shared" ref="BH154" si="164">IF(O154="zákl. přenesená",J154,0)</f>
        <v>0</v>
      </c>
      <c r="BI154" s="68">
        <f t="shared" ref="BI154" si="165">IF(O154="sníž. přenesená",J154,0)</f>
        <v>0</v>
      </c>
      <c r="BJ154" s="68">
        <f t="shared" ref="BJ154" si="166">IF(O154="nulová",J154,0)</f>
        <v>0</v>
      </c>
      <c r="BK154" s="1" t="s">
        <v>74</v>
      </c>
      <c r="BL154" s="68">
        <f t="shared" ref="BL154" si="167">ROUND(I154*H154,2)</f>
        <v>0</v>
      </c>
      <c r="BM154" s="1" t="s">
        <v>144</v>
      </c>
      <c r="BN154" s="67" t="s">
        <v>177</v>
      </c>
    </row>
    <row r="155" spans="3:66" s="5" customFormat="1" ht="24.2" customHeight="1">
      <c r="C155" s="57">
        <v>48</v>
      </c>
      <c r="D155" s="57" t="s">
        <v>79</v>
      </c>
      <c r="E155" s="58" t="s">
        <v>203</v>
      </c>
      <c r="F155" s="59" t="s">
        <v>204</v>
      </c>
      <c r="G155" s="60" t="s">
        <v>126</v>
      </c>
      <c r="H155" s="61">
        <v>8.5000000000000006E-2</v>
      </c>
      <c r="I155" s="62"/>
      <c r="J155" s="62">
        <f t="shared" si="138"/>
        <v>0</v>
      </c>
      <c r="K155" s="59"/>
      <c r="N155" s="63" t="s">
        <v>10</v>
      </c>
      <c r="O155" s="64" t="s">
        <v>27</v>
      </c>
      <c r="P155" s="65">
        <v>0.17199999999999999</v>
      </c>
      <c r="Q155" s="65">
        <f t="shared" si="139"/>
        <v>1.4619999999999999E-2</v>
      </c>
      <c r="R155" s="65">
        <v>1.2E-4</v>
      </c>
      <c r="S155" s="65">
        <f t="shared" si="140"/>
        <v>1.0200000000000001E-5</v>
      </c>
      <c r="T155" s="65">
        <v>0</v>
      </c>
      <c r="U155" s="66">
        <f t="shared" si="141"/>
        <v>0</v>
      </c>
      <c r="AS155" s="67" t="s">
        <v>144</v>
      </c>
      <c r="AU155" s="67" t="s">
        <v>79</v>
      </c>
      <c r="AV155" s="67" t="s">
        <v>1</v>
      </c>
      <c r="AZ155" s="1" t="s">
        <v>76</v>
      </c>
      <c r="BF155" s="68">
        <f t="shared" si="142"/>
        <v>0</v>
      </c>
      <c r="BG155" s="68">
        <f t="shared" si="143"/>
        <v>0</v>
      </c>
      <c r="BH155" s="68">
        <f t="shared" si="144"/>
        <v>0</v>
      </c>
      <c r="BI155" s="68">
        <f t="shared" si="145"/>
        <v>0</v>
      </c>
      <c r="BJ155" s="68">
        <f t="shared" si="146"/>
        <v>0</v>
      </c>
      <c r="BK155" s="1" t="s">
        <v>74</v>
      </c>
      <c r="BL155" s="68">
        <f t="shared" si="147"/>
        <v>0</v>
      </c>
      <c r="BM155" s="1" t="s">
        <v>144</v>
      </c>
      <c r="BN155" s="67" t="s">
        <v>205</v>
      </c>
    </row>
    <row r="156" spans="3:66" s="46" customFormat="1" ht="22.9" customHeight="1">
      <c r="D156" s="47" t="s">
        <v>71</v>
      </c>
      <c r="E156" s="55">
        <v>773</v>
      </c>
      <c r="F156" s="55" t="s">
        <v>206</v>
      </c>
      <c r="J156" s="56">
        <f>BL156</f>
        <v>0</v>
      </c>
      <c r="N156" s="50"/>
      <c r="Q156" s="51">
        <f>SUM(Q157:Q158)</f>
        <v>22.457852000000003</v>
      </c>
      <c r="S156" s="51">
        <f>SUM(S157:S158)</f>
        <v>0.22644000000000003</v>
      </c>
      <c r="U156" s="52">
        <f>SUM(U157:U158)</f>
        <v>0</v>
      </c>
      <c r="AS156" s="47" t="s">
        <v>1</v>
      </c>
      <c r="AU156" s="53" t="s">
        <v>71</v>
      </c>
      <c r="AV156" s="53" t="s">
        <v>74</v>
      </c>
      <c r="AZ156" s="47" t="s">
        <v>76</v>
      </c>
      <c r="BL156" s="54">
        <f>SUM(BL157:BL158)</f>
        <v>0</v>
      </c>
    </row>
    <row r="157" spans="3:66" s="5" customFormat="1" ht="35.25" customHeight="1">
      <c r="C157" s="57">
        <v>49</v>
      </c>
      <c r="D157" s="57" t="s">
        <v>79</v>
      </c>
      <c r="E157" s="58" t="s">
        <v>207</v>
      </c>
      <c r="F157" s="59" t="s">
        <v>208</v>
      </c>
      <c r="G157" s="60" t="s">
        <v>82</v>
      </c>
      <c r="H157" s="61">
        <v>6</v>
      </c>
      <c r="I157" s="62"/>
      <c r="J157" s="62">
        <f t="shared" ref="J157:J158" si="168">ROUND(I157*H157,2)</f>
        <v>0</v>
      </c>
      <c r="K157" s="59"/>
      <c r="N157" s="63" t="s">
        <v>10</v>
      </c>
      <c r="O157" s="64" t="s">
        <v>27</v>
      </c>
      <c r="P157" s="65">
        <v>3.7090000000000001</v>
      </c>
      <c r="Q157" s="65">
        <f t="shared" ref="Q157:Q158" si="169">P157*H157</f>
        <v>22.254000000000001</v>
      </c>
      <c r="R157" s="65">
        <v>3.7740000000000003E-2</v>
      </c>
      <c r="S157" s="65">
        <f t="shared" ref="S157:S158" si="170">R157*H157</f>
        <v>0.22644000000000003</v>
      </c>
      <c r="T157" s="65">
        <v>0</v>
      </c>
      <c r="U157" s="66">
        <f t="shared" ref="U157:U158" si="171">T157*H157</f>
        <v>0</v>
      </c>
      <c r="AS157" s="67" t="s">
        <v>144</v>
      </c>
      <c r="AU157" s="67" t="s">
        <v>79</v>
      </c>
      <c r="AV157" s="67" t="s">
        <v>1</v>
      </c>
      <c r="AZ157" s="1" t="s">
        <v>76</v>
      </c>
      <c r="BF157" s="68">
        <f t="shared" ref="BF157:BF158" si="172">IF(O157="základní",J157,0)</f>
        <v>0</v>
      </c>
      <c r="BG157" s="68">
        <f t="shared" ref="BG157:BG158" si="173">IF(O157="snížená",J157,0)</f>
        <v>0</v>
      </c>
      <c r="BH157" s="68">
        <f t="shared" ref="BH157:BH158" si="174">IF(O157="zákl. přenesená",J157,0)</f>
        <v>0</v>
      </c>
      <c r="BI157" s="68">
        <f t="shared" ref="BI157:BI158" si="175">IF(O157="sníž. přenesená",J157,0)</f>
        <v>0</v>
      </c>
      <c r="BJ157" s="68">
        <f t="shared" ref="BJ157:BJ158" si="176">IF(O157="nulová",J157,0)</f>
        <v>0</v>
      </c>
      <c r="BK157" s="1" t="s">
        <v>74</v>
      </c>
      <c r="BL157" s="68">
        <f t="shared" ref="BL157:BL158" si="177">ROUND(I157*H157,2)</f>
        <v>0</v>
      </c>
      <c r="BM157" s="1" t="s">
        <v>144</v>
      </c>
      <c r="BN157" s="67" t="s">
        <v>177</v>
      </c>
    </row>
    <row r="158" spans="3:66" s="5" customFormat="1" ht="48.75" customHeight="1">
      <c r="C158" s="57">
        <v>50</v>
      </c>
      <c r="D158" s="57" t="s">
        <v>79</v>
      </c>
      <c r="E158" s="98" t="s">
        <v>209</v>
      </c>
      <c r="F158" s="59" t="s">
        <v>210</v>
      </c>
      <c r="G158" s="60" t="s">
        <v>126</v>
      </c>
      <c r="H158" s="61">
        <v>0.22600000000000001</v>
      </c>
      <c r="I158" s="62"/>
      <c r="J158" s="62">
        <f t="shared" si="168"/>
        <v>0</v>
      </c>
      <c r="K158" s="59"/>
      <c r="N158" s="63" t="s">
        <v>10</v>
      </c>
      <c r="O158" s="64" t="s">
        <v>27</v>
      </c>
      <c r="P158" s="65">
        <v>0.90200000000000002</v>
      </c>
      <c r="Q158" s="65">
        <f t="shared" si="169"/>
        <v>0.20385200000000001</v>
      </c>
      <c r="R158" s="65">
        <v>0</v>
      </c>
      <c r="S158" s="65">
        <f t="shared" si="170"/>
        <v>0</v>
      </c>
      <c r="T158" s="65">
        <v>0</v>
      </c>
      <c r="U158" s="66">
        <f t="shared" si="171"/>
        <v>0</v>
      </c>
      <c r="AS158" s="67" t="s">
        <v>144</v>
      </c>
      <c r="AU158" s="67" t="s">
        <v>79</v>
      </c>
      <c r="AV158" s="67" t="s">
        <v>1</v>
      </c>
      <c r="AZ158" s="1" t="s">
        <v>76</v>
      </c>
      <c r="BF158" s="68">
        <f t="shared" si="172"/>
        <v>0</v>
      </c>
      <c r="BG158" s="68">
        <f t="shared" si="173"/>
        <v>0</v>
      </c>
      <c r="BH158" s="68">
        <f t="shared" si="174"/>
        <v>0</v>
      </c>
      <c r="BI158" s="68">
        <f t="shared" si="175"/>
        <v>0</v>
      </c>
      <c r="BJ158" s="68">
        <f t="shared" si="176"/>
        <v>0</v>
      </c>
      <c r="BK158" s="1" t="s">
        <v>74</v>
      </c>
      <c r="BL158" s="68">
        <f t="shared" si="177"/>
        <v>0</v>
      </c>
      <c r="BM158" s="1" t="s">
        <v>144</v>
      </c>
      <c r="BN158" s="67" t="s">
        <v>177</v>
      </c>
    </row>
    <row r="159" spans="3:66" s="46" customFormat="1" ht="24.2" customHeight="1">
      <c r="D159" s="47" t="s">
        <v>71</v>
      </c>
      <c r="E159" s="55">
        <v>776</v>
      </c>
      <c r="F159" s="55" t="s">
        <v>211</v>
      </c>
      <c r="J159" s="56">
        <f>BL159</f>
        <v>0</v>
      </c>
      <c r="N159" s="50"/>
      <c r="Q159" s="51">
        <f>SUM(Q160:Q163)</f>
        <v>1.5709099999999998</v>
      </c>
      <c r="S159" s="51">
        <f>SUM(S160:S163)</f>
        <v>4.6505E-4</v>
      </c>
      <c r="U159" s="52">
        <f>SUM(U160:U163)</f>
        <v>6.7499999999999999E-3</v>
      </c>
      <c r="AS159" s="47" t="s">
        <v>1</v>
      </c>
      <c r="AU159" s="53" t="s">
        <v>71</v>
      </c>
      <c r="AV159" s="53" t="s">
        <v>74</v>
      </c>
      <c r="AZ159" s="47" t="s">
        <v>76</v>
      </c>
      <c r="BL159" s="54">
        <f>SUM(BL160:BL163)</f>
        <v>0</v>
      </c>
    </row>
    <row r="160" spans="3:66" s="5" customFormat="1" ht="24.2" customHeight="1">
      <c r="C160" s="57">
        <v>51</v>
      </c>
      <c r="D160" s="57" t="s">
        <v>79</v>
      </c>
      <c r="E160" s="58" t="s">
        <v>212</v>
      </c>
      <c r="F160" s="59" t="s">
        <v>213</v>
      </c>
      <c r="G160" s="60" t="s">
        <v>87</v>
      </c>
      <c r="H160" s="61">
        <v>2.25</v>
      </c>
      <c r="I160" s="62"/>
      <c r="J160" s="62">
        <f>ROUND(I160*H160,2)</f>
        <v>0</v>
      </c>
      <c r="K160" s="59"/>
      <c r="N160" s="63" t="s">
        <v>10</v>
      </c>
      <c r="O160" s="64" t="s">
        <v>27</v>
      </c>
      <c r="P160" s="65">
        <v>0.255</v>
      </c>
      <c r="Q160" s="65">
        <f>P160*H160</f>
        <v>0.57374999999999998</v>
      </c>
      <c r="R160" s="65">
        <v>0</v>
      </c>
      <c r="S160" s="65">
        <f>R160*H160</f>
        <v>0</v>
      </c>
      <c r="T160" s="65">
        <v>3.0000000000000001E-3</v>
      </c>
      <c r="U160" s="66">
        <f>T160*H160</f>
        <v>6.7499999999999999E-3</v>
      </c>
      <c r="AS160" s="67" t="s">
        <v>144</v>
      </c>
      <c r="AU160" s="67" t="s">
        <v>79</v>
      </c>
      <c r="AV160" s="67" t="s">
        <v>1</v>
      </c>
      <c r="AZ160" s="1" t="s">
        <v>76</v>
      </c>
      <c r="BF160" s="68">
        <f>IF(O160="základní",J160,0)</f>
        <v>0</v>
      </c>
      <c r="BG160" s="68">
        <f>IF(O160="snížená",J160,0)</f>
        <v>0</v>
      </c>
      <c r="BH160" s="68">
        <f>IF(O160="zákl. přenesená",J160,0)</f>
        <v>0</v>
      </c>
      <c r="BI160" s="68">
        <f>IF(O160="sníž. přenesená",J160,0)</f>
        <v>0</v>
      </c>
      <c r="BJ160" s="68">
        <f>IF(O160="nulová",J160,0)</f>
        <v>0</v>
      </c>
      <c r="BK160" s="1" t="s">
        <v>74</v>
      </c>
      <c r="BL160" s="68">
        <f>ROUND(I160*H160,2)</f>
        <v>0</v>
      </c>
      <c r="BM160" s="1" t="s">
        <v>144</v>
      </c>
      <c r="BN160" s="67" t="s">
        <v>177</v>
      </c>
    </row>
    <row r="161" spans="3:66" s="5" customFormat="1" ht="24.2" customHeight="1">
      <c r="C161" s="57">
        <v>52</v>
      </c>
      <c r="D161" s="57" t="s">
        <v>79</v>
      </c>
      <c r="E161" s="58" t="s">
        <v>214</v>
      </c>
      <c r="F161" s="59" t="s">
        <v>215</v>
      </c>
      <c r="G161" s="60" t="s">
        <v>87</v>
      </c>
      <c r="H161" s="61">
        <v>2.25</v>
      </c>
      <c r="I161" s="62"/>
      <c r="J161" s="62">
        <f>ROUND(I161*H161,2)</f>
        <v>0</v>
      </c>
      <c r="K161" s="59"/>
      <c r="N161" s="63" t="s">
        <v>10</v>
      </c>
      <c r="O161" s="64" t="s">
        <v>27</v>
      </c>
      <c r="P161" s="65">
        <v>0.32100000000000001</v>
      </c>
      <c r="Q161" s="65">
        <f>P161*H161</f>
        <v>0.72225000000000006</v>
      </c>
      <c r="R161" s="65">
        <v>2.0000000000000001E-4</v>
      </c>
      <c r="S161" s="65">
        <f>R161*H161</f>
        <v>4.5000000000000004E-4</v>
      </c>
      <c r="T161" s="65">
        <v>0</v>
      </c>
      <c r="U161" s="66">
        <f>T161*H161</f>
        <v>0</v>
      </c>
      <c r="AS161" s="67" t="s">
        <v>144</v>
      </c>
      <c r="AU161" s="67" t="s">
        <v>79</v>
      </c>
      <c r="AV161" s="67" t="s">
        <v>1</v>
      </c>
      <c r="AZ161" s="1" t="s">
        <v>76</v>
      </c>
      <c r="BF161" s="68">
        <f>IF(O161="základní",J161,0)</f>
        <v>0</v>
      </c>
      <c r="BG161" s="68">
        <f>IF(O161="snížená",J161,0)</f>
        <v>0</v>
      </c>
      <c r="BH161" s="68">
        <f>IF(O161="zákl. přenesená",J161,0)</f>
        <v>0</v>
      </c>
      <c r="BI161" s="68">
        <f>IF(O161="sníž. přenesená",J161,0)</f>
        <v>0</v>
      </c>
      <c r="BJ161" s="68">
        <f>IF(O161="nulová",J161,0)</f>
        <v>0</v>
      </c>
      <c r="BK161" s="1" t="s">
        <v>74</v>
      </c>
      <c r="BL161" s="68">
        <f>ROUND(I161*H161,2)</f>
        <v>0</v>
      </c>
      <c r="BM161" s="1" t="s">
        <v>144</v>
      </c>
      <c r="BN161" s="67" t="s">
        <v>177</v>
      </c>
    </row>
    <row r="162" spans="3:66" s="5" customFormat="1" ht="24.2" customHeight="1">
      <c r="C162" s="57">
        <v>53</v>
      </c>
      <c r="D162" s="57" t="s">
        <v>79</v>
      </c>
      <c r="E162" s="58" t="s">
        <v>216</v>
      </c>
      <c r="F162" s="59" t="s">
        <v>217</v>
      </c>
      <c r="G162" s="60" t="s">
        <v>119</v>
      </c>
      <c r="H162" s="61">
        <v>1.5</v>
      </c>
      <c r="I162" s="62"/>
      <c r="J162" s="62">
        <f>ROUND(I162*H162,2)</f>
        <v>0</v>
      </c>
      <c r="K162" s="59"/>
      <c r="N162" s="63" t="s">
        <v>10</v>
      </c>
      <c r="O162" s="64" t="s">
        <v>27</v>
      </c>
      <c r="P162" s="65">
        <v>0.18099999999999999</v>
      </c>
      <c r="Q162" s="65">
        <f>P162*H162</f>
        <v>0.27149999999999996</v>
      </c>
      <c r="R162" s="65">
        <v>1.0000000000000001E-5</v>
      </c>
      <c r="S162" s="65">
        <f>R162*H162</f>
        <v>1.5000000000000002E-5</v>
      </c>
      <c r="T162" s="65">
        <v>0</v>
      </c>
      <c r="U162" s="66">
        <f>T162*H162</f>
        <v>0</v>
      </c>
      <c r="AS162" s="67" t="s">
        <v>144</v>
      </c>
      <c r="AU162" s="67" t="s">
        <v>79</v>
      </c>
      <c r="AV162" s="67" t="s">
        <v>1</v>
      </c>
      <c r="AZ162" s="1" t="s">
        <v>76</v>
      </c>
      <c r="BF162" s="68">
        <f>IF(O162="základní",J162,0)</f>
        <v>0</v>
      </c>
      <c r="BG162" s="68">
        <f>IF(O162="snížená",J162,0)</f>
        <v>0</v>
      </c>
      <c r="BH162" s="68">
        <f>IF(O162="zákl. přenesená",J162,0)</f>
        <v>0</v>
      </c>
      <c r="BI162" s="68">
        <f>IF(O162="sníž. přenesená",J162,0)</f>
        <v>0</v>
      </c>
      <c r="BJ162" s="68">
        <f>IF(O162="nulová",J162,0)</f>
        <v>0</v>
      </c>
      <c r="BK162" s="1" t="s">
        <v>74</v>
      </c>
      <c r="BL162" s="68">
        <f>ROUND(I162*H162,2)</f>
        <v>0</v>
      </c>
      <c r="BM162" s="1" t="s">
        <v>144</v>
      </c>
      <c r="BN162" s="67" t="s">
        <v>177</v>
      </c>
    </row>
    <row r="163" spans="3:66" s="5" customFormat="1" ht="48">
      <c r="C163" s="57">
        <v>54</v>
      </c>
      <c r="D163" s="57" t="s">
        <v>79</v>
      </c>
      <c r="E163" s="58" t="s">
        <v>218</v>
      </c>
      <c r="F163" s="59" t="s">
        <v>219</v>
      </c>
      <c r="G163" s="60" t="s">
        <v>126</v>
      </c>
      <c r="H163" s="61">
        <v>5.0000000000000001E-3</v>
      </c>
      <c r="I163" s="62"/>
      <c r="J163" s="62">
        <f>ROUND(I163*H163,2)</f>
        <v>0</v>
      </c>
      <c r="K163" s="59"/>
      <c r="N163" s="63" t="s">
        <v>10</v>
      </c>
      <c r="O163" s="64" t="s">
        <v>27</v>
      </c>
      <c r="P163" s="65">
        <v>0.68200000000000005</v>
      </c>
      <c r="Q163" s="65">
        <f>P163*H163</f>
        <v>3.4100000000000003E-3</v>
      </c>
      <c r="R163" s="65">
        <v>1.0000000000000001E-5</v>
      </c>
      <c r="S163" s="65">
        <f>R163*H163</f>
        <v>5.0000000000000004E-8</v>
      </c>
      <c r="T163" s="65">
        <v>0</v>
      </c>
      <c r="U163" s="66">
        <f>T163*H163</f>
        <v>0</v>
      </c>
      <c r="AS163" s="67" t="s">
        <v>144</v>
      </c>
      <c r="AU163" s="67" t="s">
        <v>79</v>
      </c>
      <c r="AV163" s="67" t="s">
        <v>1</v>
      </c>
      <c r="AZ163" s="1" t="s">
        <v>76</v>
      </c>
      <c r="BF163" s="68">
        <f>IF(O163="základní",J163,0)</f>
        <v>0</v>
      </c>
      <c r="BG163" s="68">
        <f>IF(O163="snížená",J163,0)</f>
        <v>0</v>
      </c>
      <c r="BH163" s="68">
        <f>IF(O163="zákl. přenesená",J163,0)</f>
        <v>0</v>
      </c>
      <c r="BI163" s="68">
        <f>IF(O163="sníž. přenesená",J163,0)</f>
        <v>0</v>
      </c>
      <c r="BJ163" s="68">
        <f>IF(O163="nulová",J163,0)</f>
        <v>0</v>
      </c>
      <c r="BK163" s="1" t="s">
        <v>74</v>
      </c>
      <c r="BL163" s="68">
        <f>ROUND(I163*H163,2)</f>
        <v>0</v>
      </c>
      <c r="BM163" s="1" t="s">
        <v>144</v>
      </c>
      <c r="BN163" s="67" t="s">
        <v>177</v>
      </c>
    </row>
    <row r="164" spans="3:66" s="46" customFormat="1" ht="24.75" customHeight="1">
      <c r="D164" s="47" t="s">
        <v>71</v>
      </c>
      <c r="E164" s="55">
        <v>781</v>
      </c>
      <c r="F164" s="55" t="s">
        <v>220</v>
      </c>
      <c r="J164" s="56">
        <f>BL164</f>
        <v>0</v>
      </c>
      <c r="N164" s="50"/>
      <c r="Q164" s="51">
        <f>SUM(Q165:Q169)</f>
        <v>2.4855999999999998</v>
      </c>
      <c r="S164" s="51">
        <f>SUM(S165:S169)</f>
        <v>5.1479999999999998E-3</v>
      </c>
      <c r="U164" s="52">
        <f>SUM(U165:U169)</f>
        <v>0.36712</v>
      </c>
      <c r="AS164" s="47" t="s">
        <v>1</v>
      </c>
      <c r="AU164" s="53" t="s">
        <v>71</v>
      </c>
      <c r="AV164" s="53" t="s">
        <v>74</v>
      </c>
      <c r="AZ164" s="47" t="s">
        <v>76</v>
      </c>
      <c r="BL164" s="54">
        <f>SUM(BL165:BL169)</f>
        <v>0</v>
      </c>
    </row>
    <row r="165" spans="3:66" s="5" customFormat="1" ht="24.2" customHeight="1">
      <c r="C165" s="57">
        <v>55</v>
      </c>
      <c r="D165" s="57" t="s">
        <v>79</v>
      </c>
      <c r="E165" s="58" t="s">
        <v>221</v>
      </c>
      <c r="F165" s="59" t="s">
        <v>222</v>
      </c>
      <c r="G165" s="60" t="s">
        <v>87</v>
      </c>
      <c r="H165" s="61">
        <v>2.6</v>
      </c>
      <c r="I165" s="62"/>
      <c r="J165" s="62">
        <f>ROUND(I165*H165,2)</f>
        <v>0</v>
      </c>
      <c r="K165" s="59"/>
      <c r="N165" s="63" t="s">
        <v>10</v>
      </c>
      <c r="O165" s="64" t="s">
        <v>27</v>
      </c>
      <c r="P165" s="65">
        <v>0.23899999999999999</v>
      </c>
      <c r="Q165" s="65">
        <f>P165*H165</f>
        <v>0.62139999999999995</v>
      </c>
      <c r="R165" s="65">
        <v>0</v>
      </c>
      <c r="S165" s="65">
        <f>R165*H165</f>
        <v>0</v>
      </c>
      <c r="T165" s="65">
        <v>3.5299999999999998E-2</v>
      </c>
      <c r="U165" s="66">
        <f>T165*H165</f>
        <v>9.178E-2</v>
      </c>
      <c r="AS165" s="67" t="s">
        <v>144</v>
      </c>
      <c r="AU165" s="67" t="s">
        <v>79</v>
      </c>
      <c r="AV165" s="67" t="s">
        <v>1</v>
      </c>
      <c r="AZ165" s="1" t="s">
        <v>76</v>
      </c>
      <c r="BF165" s="68">
        <f>IF(O165="základní",J165,0)</f>
        <v>0</v>
      </c>
      <c r="BG165" s="68">
        <f>IF(O165="snížená",J165,0)</f>
        <v>0</v>
      </c>
      <c r="BH165" s="68">
        <f>IF(O165="zákl. přenesená",J165,0)</f>
        <v>0</v>
      </c>
      <c r="BI165" s="68">
        <f>IF(O165="sníž. přenesená",J165,0)</f>
        <v>0</v>
      </c>
      <c r="BJ165" s="68">
        <f>IF(O165="nulová",J165,0)</f>
        <v>0</v>
      </c>
      <c r="BK165" s="1" t="s">
        <v>74</v>
      </c>
      <c r="BL165" s="68">
        <f>ROUND(I165*H165,2)</f>
        <v>0</v>
      </c>
      <c r="BM165" s="1" t="s">
        <v>144</v>
      </c>
      <c r="BN165" s="67" t="s">
        <v>177</v>
      </c>
    </row>
    <row r="166" spans="3:66" s="5" customFormat="1" ht="24.2" customHeight="1">
      <c r="C166" s="57">
        <v>56</v>
      </c>
      <c r="D166" s="57" t="s">
        <v>79</v>
      </c>
      <c r="E166" s="58" t="s">
        <v>223</v>
      </c>
      <c r="F166" s="59" t="s">
        <v>224</v>
      </c>
      <c r="G166" s="60" t="s">
        <v>87</v>
      </c>
      <c r="H166" s="61">
        <v>2.6</v>
      </c>
      <c r="I166" s="62"/>
      <c r="J166" s="62">
        <f>ROUND(I166*H166,2)</f>
        <v>0</v>
      </c>
      <c r="K166" s="59"/>
      <c r="N166" s="63" t="s">
        <v>10</v>
      </c>
      <c r="O166" s="64" t="s">
        <v>27</v>
      </c>
      <c r="P166" s="65">
        <v>0.23899999999999999</v>
      </c>
      <c r="Q166" s="65">
        <f>P166*H166</f>
        <v>0.62139999999999995</v>
      </c>
      <c r="R166" s="65">
        <v>0</v>
      </c>
      <c r="S166" s="65">
        <f>R166*H166</f>
        <v>0</v>
      </c>
      <c r="T166" s="65">
        <v>3.5299999999999998E-2</v>
      </c>
      <c r="U166" s="66">
        <f>T166*H166</f>
        <v>9.178E-2</v>
      </c>
      <c r="AS166" s="67" t="s">
        <v>144</v>
      </c>
      <c r="AU166" s="67" t="s">
        <v>79</v>
      </c>
      <c r="AV166" s="67" t="s">
        <v>1</v>
      </c>
      <c r="AZ166" s="1" t="s">
        <v>76</v>
      </c>
      <c r="BF166" s="68">
        <f>IF(O166="základní",J166,0)</f>
        <v>0</v>
      </c>
      <c r="BG166" s="68">
        <f>IF(O166="snížená",J166,0)</f>
        <v>0</v>
      </c>
      <c r="BH166" s="68">
        <f>IF(O166="zákl. přenesená",J166,0)</f>
        <v>0</v>
      </c>
      <c r="BI166" s="68">
        <f>IF(O166="sníž. přenesená",J166,0)</f>
        <v>0</v>
      </c>
      <c r="BJ166" s="68">
        <f>IF(O166="nulová",J166,0)</f>
        <v>0</v>
      </c>
      <c r="BK166" s="1" t="s">
        <v>74</v>
      </c>
      <c r="BL166" s="68">
        <f>ROUND(I166*H166,2)</f>
        <v>0</v>
      </c>
      <c r="BM166" s="1" t="s">
        <v>144</v>
      </c>
      <c r="BN166" s="67" t="s">
        <v>177</v>
      </c>
    </row>
    <row r="167" spans="3:66" s="5" customFormat="1" ht="24" customHeight="1">
      <c r="C167" s="57">
        <v>57</v>
      </c>
      <c r="D167" s="57" t="s">
        <v>79</v>
      </c>
      <c r="E167" s="58" t="s">
        <v>225</v>
      </c>
      <c r="F167" s="59" t="s">
        <v>226</v>
      </c>
      <c r="G167" s="60" t="s">
        <v>87</v>
      </c>
      <c r="H167" s="61">
        <v>2.6</v>
      </c>
      <c r="I167" s="62"/>
      <c r="J167" s="62">
        <f>ROUND(I167*H167,2)</f>
        <v>0</v>
      </c>
      <c r="K167" s="59"/>
      <c r="N167" s="63" t="s">
        <v>10</v>
      </c>
      <c r="O167" s="64" t="s">
        <v>27</v>
      </c>
      <c r="P167" s="65">
        <v>0.23899999999999999</v>
      </c>
      <c r="Q167" s="65">
        <f>P167*H167</f>
        <v>0.62139999999999995</v>
      </c>
      <c r="R167" s="65">
        <v>0</v>
      </c>
      <c r="S167" s="65">
        <f>R167*H167</f>
        <v>0</v>
      </c>
      <c r="T167" s="65">
        <v>3.5299999999999998E-2</v>
      </c>
      <c r="U167" s="66">
        <f>T167*H167</f>
        <v>9.178E-2</v>
      </c>
      <c r="AS167" s="67" t="s">
        <v>144</v>
      </c>
      <c r="AU167" s="67" t="s">
        <v>79</v>
      </c>
      <c r="AV167" s="67" t="s">
        <v>1</v>
      </c>
      <c r="AZ167" s="1" t="s">
        <v>76</v>
      </c>
      <c r="BF167" s="68">
        <f>IF(O167="základní",J167,0)</f>
        <v>0</v>
      </c>
      <c r="BG167" s="68">
        <f>IF(O167="snížená",J167,0)</f>
        <v>0</v>
      </c>
      <c r="BH167" s="68">
        <f>IF(O167="zákl. přenesená",J167,0)</f>
        <v>0</v>
      </c>
      <c r="BI167" s="68">
        <f>IF(O167="sníž. přenesená",J167,0)</f>
        <v>0</v>
      </c>
      <c r="BJ167" s="68">
        <f>IF(O167="nulová",J167,0)</f>
        <v>0</v>
      </c>
      <c r="BK167" s="1" t="s">
        <v>74</v>
      </c>
      <c r="BL167" s="68">
        <f>ROUND(I167*H167,2)</f>
        <v>0</v>
      </c>
      <c r="BM167" s="1" t="s">
        <v>144</v>
      </c>
      <c r="BN167" s="67" t="s">
        <v>177</v>
      </c>
    </row>
    <row r="168" spans="3:66" s="5" customFormat="1" ht="24.2" customHeight="1">
      <c r="C168" s="57">
        <v>58</v>
      </c>
      <c r="D168" s="57" t="s">
        <v>79</v>
      </c>
      <c r="E168" s="58" t="s">
        <v>227</v>
      </c>
      <c r="F168" s="59" t="s">
        <v>228</v>
      </c>
      <c r="G168" s="60" t="s">
        <v>87</v>
      </c>
      <c r="H168" s="61">
        <v>2.6</v>
      </c>
      <c r="I168" s="62"/>
      <c r="J168" s="62">
        <f>ROUND(I168*H168,2)</f>
        <v>0</v>
      </c>
      <c r="K168" s="59"/>
      <c r="N168" s="63" t="s">
        <v>10</v>
      </c>
      <c r="O168" s="64" t="s">
        <v>27</v>
      </c>
      <c r="P168" s="65">
        <v>0.23899999999999999</v>
      </c>
      <c r="Q168" s="65">
        <f>P168*H168</f>
        <v>0.62139999999999995</v>
      </c>
      <c r="R168" s="65">
        <v>0</v>
      </c>
      <c r="S168" s="65">
        <f>R168*H168</f>
        <v>0</v>
      </c>
      <c r="T168" s="65">
        <v>3.5299999999999998E-2</v>
      </c>
      <c r="U168" s="66">
        <f>T168*H168</f>
        <v>9.178E-2</v>
      </c>
      <c r="AS168" s="67" t="s">
        <v>144</v>
      </c>
      <c r="AU168" s="67" t="s">
        <v>79</v>
      </c>
      <c r="AV168" s="67" t="s">
        <v>1</v>
      </c>
      <c r="AZ168" s="1" t="s">
        <v>76</v>
      </c>
      <c r="BF168" s="68">
        <f>IF(O168="základní",J168,0)</f>
        <v>0</v>
      </c>
      <c r="BG168" s="68">
        <f>IF(O168="snížená",J168,0)</f>
        <v>0</v>
      </c>
      <c r="BH168" s="68">
        <f>IF(O168="zákl. přenesená",J168,0)</f>
        <v>0</v>
      </c>
      <c r="BI168" s="68">
        <f>IF(O168="sníž. přenesená",J168,0)</f>
        <v>0</v>
      </c>
      <c r="BJ168" s="68">
        <f>IF(O168="nulová",J168,0)</f>
        <v>0</v>
      </c>
      <c r="BK168" s="1" t="s">
        <v>74</v>
      </c>
      <c r="BL168" s="68">
        <f>ROUND(I168*H168,2)</f>
        <v>0</v>
      </c>
      <c r="BM168" s="1" t="s">
        <v>144</v>
      </c>
      <c r="BN168" s="67" t="s">
        <v>177</v>
      </c>
    </row>
    <row r="169" spans="3:66" s="5" customFormat="1" ht="30.75" customHeight="1">
      <c r="C169" s="76">
        <v>59</v>
      </c>
      <c r="D169" s="76" t="s">
        <v>152</v>
      </c>
      <c r="E169" s="77" t="s">
        <v>229</v>
      </c>
      <c r="F169" s="78" t="s">
        <v>258</v>
      </c>
      <c r="G169" s="79" t="s">
        <v>87</v>
      </c>
      <c r="H169" s="80">
        <v>2.6</v>
      </c>
      <c r="I169" s="81"/>
      <c r="J169" s="81">
        <f>ROUND(I169*H169,2)</f>
        <v>0</v>
      </c>
      <c r="K169" s="78"/>
      <c r="L169" s="82"/>
      <c r="N169" s="83" t="s">
        <v>10</v>
      </c>
      <c r="O169" s="84" t="s">
        <v>27</v>
      </c>
      <c r="P169" s="65">
        <v>0</v>
      </c>
      <c r="Q169" s="65">
        <f>P169*H169</f>
        <v>0</v>
      </c>
      <c r="R169" s="65">
        <v>1.98E-3</v>
      </c>
      <c r="S169" s="65">
        <f>R169*H169</f>
        <v>5.1479999999999998E-3</v>
      </c>
      <c r="T169" s="65">
        <v>0</v>
      </c>
      <c r="U169" s="66">
        <f>T169*H169</f>
        <v>0</v>
      </c>
      <c r="AS169" s="67" t="s">
        <v>182</v>
      </c>
      <c r="AU169" s="67" t="s">
        <v>152</v>
      </c>
      <c r="AV169" s="67" t="s">
        <v>1</v>
      </c>
      <c r="AZ169" s="1" t="s">
        <v>76</v>
      </c>
      <c r="BF169" s="68">
        <f>IF(O169="základní",J169,0)</f>
        <v>0</v>
      </c>
      <c r="BG169" s="68">
        <f>IF(O169="snížená",J169,0)</f>
        <v>0</v>
      </c>
      <c r="BH169" s="68">
        <f>IF(O169="zákl. přenesená",J169,0)</f>
        <v>0</v>
      </c>
      <c r="BI169" s="68">
        <f>IF(O169="sníž. přenesená",J169,0)</f>
        <v>0</v>
      </c>
      <c r="BJ169" s="68">
        <f>IF(O169="nulová",J169,0)</f>
        <v>0</v>
      </c>
      <c r="BK169" s="1" t="s">
        <v>74</v>
      </c>
      <c r="BL169" s="68">
        <f>ROUND(I169*H169,2)</f>
        <v>0</v>
      </c>
      <c r="BM169" s="1" t="s">
        <v>144</v>
      </c>
      <c r="BN169" s="67" t="s">
        <v>183</v>
      </c>
    </row>
    <row r="170" spans="3:66" s="46" customFormat="1" ht="22.9" customHeight="1">
      <c r="D170" s="47" t="s">
        <v>71</v>
      </c>
      <c r="E170" s="55" t="s">
        <v>230</v>
      </c>
      <c r="F170" s="55" t="s">
        <v>231</v>
      </c>
      <c r="J170" s="56">
        <f>BL170</f>
        <v>0</v>
      </c>
      <c r="N170" s="50"/>
      <c r="Q170" s="51">
        <f>SUM(Q171:Q175)</f>
        <v>7.5170000000000003</v>
      </c>
      <c r="S170" s="51">
        <f>SUM(S171:S175)</f>
        <v>2.2869999999999998E-2</v>
      </c>
      <c r="U170" s="52">
        <f>SUM(U171:U175)</f>
        <v>0</v>
      </c>
      <c r="AS170" s="47" t="s">
        <v>1</v>
      </c>
      <c r="AU170" s="53" t="s">
        <v>71</v>
      </c>
      <c r="AV170" s="53" t="s">
        <v>74</v>
      </c>
      <c r="AZ170" s="47" t="s">
        <v>76</v>
      </c>
      <c r="BL170" s="54">
        <f>SUM(BL171:BL176)</f>
        <v>0</v>
      </c>
    </row>
    <row r="171" spans="3:66" s="5" customFormat="1" ht="33" customHeight="1">
      <c r="C171" s="57">
        <v>60</v>
      </c>
      <c r="D171" s="57" t="s">
        <v>79</v>
      </c>
      <c r="E171" s="58" t="s">
        <v>232</v>
      </c>
      <c r="F171" s="59" t="s">
        <v>233</v>
      </c>
      <c r="G171" s="60" t="s">
        <v>87</v>
      </c>
      <c r="H171" s="61">
        <v>54</v>
      </c>
      <c r="I171" s="62"/>
      <c r="J171" s="62">
        <f t="shared" ref="J171:J176" si="178">ROUND(I171*H171,2)</f>
        <v>0</v>
      </c>
      <c r="K171" s="59"/>
      <c r="N171" s="63" t="s">
        <v>10</v>
      </c>
      <c r="O171" s="64" t="s">
        <v>27</v>
      </c>
      <c r="P171" s="65">
        <v>1.2E-2</v>
      </c>
      <c r="Q171" s="65">
        <f t="shared" ref="Q171:Q176" si="179">P171*H171</f>
        <v>0.64800000000000002</v>
      </c>
      <c r="R171" s="65">
        <v>0</v>
      </c>
      <c r="S171" s="65">
        <f t="shared" ref="S171:S176" si="180">R171*H171</f>
        <v>0</v>
      </c>
      <c r="T171" s="65">
        <v>0</v>
      </c>
      <c r="U171" s="66">
        <f t="shared" ref="U171:U176" si="181">T171*H171</f>
        <v>0</v>
      </c>
      <c r="AS171" s="67" t="s">
        <v>144</v>
      </c>
      <c r="AU171" s="67" t="s">
        <v>79</v>
      </c>
      <c r="AV171" s="67" t="s">
        <v>1</v>
      </c>
      <c r="AZ171" s="1" t="s">
        <v>76</v>
      </c>
      <c r="BF171" s="68">
        <f t="shared" ref="BF171:BF176" si="182">IF(O171="základní",J171,0)</f>
        <v>0</v>
      </c>
      <c r="BG171" s="68">
        <f t="shared" ref="BG171:BG176" si="183">IF(O171="snížená",J171,0)</f>
        <v>0</v>
      </c>
      <c r="BH171" s="68">
        <f t="shared" ref="BH171:BH176" si="184">IF(O171="zákl. přenesená",J171,0)</f>
        <v>0</v>
      </c>
      <c r="BI171" s="68">
        <f t="shared" ref="BI171:BI176" si="185">IF(O171="sníž. přenesená",J171,0)</f>
        <v>0</v>
      </c>
      <c r="BJ171" s="68">
        <f t="shared" ref="BJ171:BJ176" si="186">IF(O171="nulová",J171,0)</f>
        <v>0</v>
      </c>
      <c r="BK171" s="1" t="s">
        <v>74</v>
      </c>
      <c r="BL171" s="68">
        <f t="shared" ref="BL171:BL176" si="187">ROUND(I171*H171,2)</f>
        <v>0</v>
      </c>
      <c r="BM171" s="1" t="s">
        <v>144</v>
      </c>
      <c r="BN171" s="67" t="s">
        <v>234</v>
      </c>
    </row>
    <row r="172" spans="3:66" s="5" customFormat="1" ht="33" customHeight="1">
      <c r="C172" s="57">
        <v>61</v>
      </c>
      <c r="D172" s="57" t="s">
        <v>79</v>
      </c>
      <c r="E172" s="58" t="s">
        <v>235</v>
      </c>
      <c r="F172" s="59" t="s">
        <v>236</v>
      </c>
      <c r="G172" s="60" t="s">
        <v>87</v>
      </c>
      <c r="H172" s="61">
        <v>180</v>
      </c>
      <c r="I172" s="62"/>
      <c r="J172" s="62">
        <f t="shared" si="178"/>
        <v>0</v>
      </c>
      <c r="K172" s="59"/>
      <c r="N172" s="63" t="s">
        <v>10</v>
      </c>
      <c r="O172" s="64" t="s">
        <v>27</v>
      </c>
      <c r="P172" s="65">
        <v>5.0000000000000001E-3</v>
      </c>
      <c r="Q172" s="65">
        <f t="shared" si="179"/>
        <v>0.9</v>
      </c>
      <c r="R172" s="65">
        <v>1.0000000000000001E-5</v>
      </c>
      <c r="S172" s="65">
        <f t="shared" si="180"/>
        <v>1.8000000000000002E-3</v>
      </c>
      <c r="T172" s="65">
        <v>0</v>
      </c>
      <c r="U172" s="66">
        <f t="shared" si="181"/>
        <v>0</v>
      </c>
      <c r="AS172" s="67" t="s">
        <v>144</v>
      </c>
      <c r="AU172" s="67" t="s">
        <v>79</v>
      </c>
      <c r="AV172" s="67" t="s">
        <v>1</v>
      </c>
      <c r="AZ172" s="1" t="s">
        <v>76</v>
      </c>
      <c r="BF172" s="68">
        <f t="shared" si="182"/>
        <v>0</v>
      </c>
      <c r="BG172" s="68">
        <f t="shared" si="183"/>
        <v>0</v>
      </c>
      <c r="BH172" s="68">
        <f t="shared" si="184"/>
        <v>0</v>
      </c>
      <c r="BI172" s="68">
        <f t="shared" si="185"/>
        <v>0</v>
      </c>
      <c r="BJ172" s="68">
        <f t="shared" si="186"/>
        <v>0</v>
      </c>
      <c r="BK172" s="1" t="s">
        <v>74</v>
      </c>
      <c r="BL172" s="68">
        <f t="shared" si="187"/>
        <v>0</v>
      </c>
      <c r="BM172" s="1" t="s">
        <v>144</v>
      </c>
      <c r="BN172" s="67" t="s">
        <v>234</v>
      </c>
    </row>
    <row r="173" spans="3:66" s="5" customFormat="1" ht="33" customHeight="1">
      <c r="C173" s="57">
        <v>62</v>
      </c>
      <c r="D173" s="57" t="s">
        <v>79</v>
      </c>
      <c r="E173" s="58" t="s">
        <v>237</v>
      </c>
      <c r="F173" s="59" t="s">
        <v>238</v>
      </c>
      <c r="G173" s="60" t="s">
        <v>87</v>
      </c>
      <c r="H173" s="61">
        <v>54</v>
      </c>
      <c r="I173" s="62"/>
      <c r="J173" s="62">
        <f t="shared" si="178"/>
        <v>0</v>
      </c>
      <c r="K173" s="59"/>
      <c r="N173" s="63" t="s">
        <v>10</v>
      </c>
      <c r="O173" s="64" t="s">
        <v>27</v>
      </c>
      <c r="P173" s="65">
        <v>3.3000000000000002E-2</v>
      </c>
      <c r="Q173" s="65">
        <f t="shared" si="179"/>
        <v>1.782</v>
      </c>
      <c r="R173" s="65">
        <v>2.0000000000000001E-4</v>
      </c>
      <c r="S173" s="65">
        <f t="shared" si="180"/>
        <v>1.0800000000000001E-2</v>
      </c>
      <c r="T173" s="65">
        <v>0</v>
      </c>
      <c r="U173" s="66">
        <f t="shared" si="181"/>
        <v>0</v>
      </c>
      <c r="AS173" s="67" t="s">
        <v>144</v>
      </c>
      <c r="AU173" s="67" t="s">
        <v>79</v>
      </c>
      <c r="AV173" s="67" t="s">
        <v>1</v>
      </c>
      <c r="AZ173" s="1" t="s">
        <v>76</v>
      </c>
      <c r="BF173" s="68">
        <f t="shared" si="182"/>
        <v>0</v>
      </c>
      <c r="BG173" s="68">
        <f t="shared" si="183"/>
        <v>0</v>
      </c>
      <c r="BH173" s="68">
        <f t="shared" si="184"/>
        <v>0</v>
      </c>
      <c r="BI173" s="68">
        <f t="shared" si="185"/>
        <v>0</v>
      </c>
      <c r="BJ173" s="68">
        <f t="shared" si="186"/>
        <v>0</v>
      </c>
      <c r="BK173" s="1" t="s">
        <v>74</v>
      </c>
      <c r="BL173" s="68">
        <f t="shared" si="187"/>
        <v>0</v>
      </c>
      <c r="BM173" s="1" t="s">
        <v>144</v>
      </c>
      <c r="BN173" s="67" t="s">
        <v>234</v>
      </c>
    </row>
    <row r="174" spans="3:66" s="5" customFormat="1" ht="37.9" customHeight="1">
      <c r="C174" s="57">
        <v>63</v>
      </c>
      <c r="D174" s="57" t="s">
        <v>79</v>
      </c>
      <c r="E174" s="58" t="s">
        <v>239</v>
      </c>
      <c r="F174" s="59" t="s">
        <v>240</v>
      </c>
      <c r="G174" s="60" t="s">
        <v>87</v>
      </c>
      <c r="H174" s="61">
        <v>54</v>
      </c>
      <c r="I174" s="62"/>
      <c r="J174" s="62">
        <f t="shared" si="178"/>
        <v>0</v>
      </c>
      <c r="K174" s="59"/>
      <c r="N174" s="63" t="s">
        <v>10</v>
      </c>
      <c r="O174" s="64" t="s">
        <v>27</v>
      </c>
      <c r="P174" s="65">
        <v>5.2999999999999999E-2</v>
      </c>
      <c r="Q174" s="65">
        <f t="shared" si="179"/>
        <v>2.8620000000000001</v>
      </c>
      <c r="R174" s="65">
        <v>1.2999999999999999E-4</v>
      </c>
      <c r="S174" s="65">
        <f t="shared" si="180"/>
        <v>7.0199999999999993E-3</v>
      </c>
      <c r="T174" s="65">
        <v>0</v>
      </c>
      <c r="U174" s="66">
        <f t="shared" si="181"/>
        <v>0</v>
      </c>
      <c r="AS174" s="67" t="s">
        <v>144</v>
      </c>
      <c r="AU174" s="67" t="s">
        <v>79</v>
      </c>
      <c r="AV174" s="67" t="s">
        <v>1</v>
      </c>
      <c r="AZ174" s="1" t="s">
        <v>76</v>
      </c>
      <c r="BF174" s="68">
        <f t="shared" si="182"/>
        <v>0</v>
      </c>
      <c r="BG174" s="68">
        <f t="shared" si="183"/>
        <v>0</v>
      </c>
      <c r="BH174" s="68">
        <f t="shared" si="184"/>
        <v>0</v>
      </c>
      <c r="BI174" s="68">
        <f t="shared" si="185"/>
        <v>0</v>
      </c>
      <c r="BJ174" s="68">
        <f t="shared" si="186"/>
        <v>0</v>
      </c>
      <c r="BK174" s="1" t="s">
        <v>74</v>
      </c>
      <c r="BL174" s="68">
        <f t="shared" si="187"/>
        <v>0</v>
      </c>
      <c r="BM174" s="1" t="s">
        <v>144</v>
      </c>
      <c r="BN174" s="67" t="s">
        <v>241</v>
      </c>
    </row>
    <row r="175" spans="3:66" s="5" customFormat="1" ht="37.9" customHeight="1">
      <c r="C175" s="57">
        <v>64</v>
      </c>
      <c r="D175" s="57" t="s">
        <v>79</v>
      </c>
      <c r="E175" s="58" t="s">
        <v>242</v>
      </c>
      <c r="F175" s="59" t="s">
        <v>243</v>
      </c>
      <c r="G175" s="60" t="s">
        <v>87</v>
      </c>
      <c r="H175" s="61">
        <v>25</v>
      </c>
      <c r="I175" s="62"/>
      <c r="J175" s="62">
        <f t="shared" si="178"/>
        <v>0</v>
      </c>
      <c r="K175" s="59"/>
      <c r="N175" s="63" t="s">
        <v>10</v>
      </c>
      <c r="O175" s="64" t="s">
        <v>27</v>
      </c>
      <c r="P175" s="65">
        <v>5.2999999999999999E-2</v>
      </c>
      <c r="Q175" s="65">
        <f t="shared" si="179"/>
        <v>1.325</v>
      </c>
      <c r="R175" s="65">
        <v>1.2999999999999999E-4</v>
      </c>
      <c r="S175" s="65">
        <f t="shared" si="180"/>
        <v>3.2499999999999999E-3</v>
      </c>
      <c r="T175" s="65">
        <v>0</v>
      </c>
      <c r="U175" s="66">
        <f t="shared" si="181"/>
        <v>0</v>
      </c>
      <c r="AS175" s="67" t="s">
        <v>144</v>
      </c>
      <c r="AU175" s="67" t="s">
        <v>79</v>
      </c>
      <c r="AV175" s="67" t="s">
        <v>1</v>
      </c>
      <c r="AZ175" s="1" t="s">
        <v>76</v>
      </c>
      <c r="BF175" s="68">
        <f t="shared" si="182"/>
        <v>0</v>
      </c>
      <c r="BG175" s="68">
        <f t="shared" si="183"/>
        <v>0</v>
      </c>
      <c r="BH175" s="68">
        <f t="shared" si="184"/>
        <v>0</v>
      </c>
      <c r="BI175" s="68">
        <f t="shared" si="185"/>
        <v>0</v>
      </c>
      <c r="BJ175" s="68">
        <f t="shared" si="186"/>
        <v>0</v>
      </c>
      <c r="BK175" s="1" t="s">
        <v>74</v>
      </c>
      <c r="BL175" s="68">
        <f t="shared" si="187"/>
        <v>0</v>
      </c>
      <c r="BM175" s="1" t="s">
        <v>144</v>
      </c>
      <c r="BN175" s="67" t="s">
        <v>241</v>
      </c>
    </row>
    <row r="176" spans="3:66" s="5" customFormat="1" ht="37.9" customHeight="1">
      <c r="C176" s="57">
        <v>65</v>
      </c>
      <c r="D176" s="57" t="s">
        <v>79</v>
      </c>
      <c r="E176" s="58" t="s">
        <v>263</v>
      </c>
      <c r="F176" s="59" t="s">
        <v>262</v>
      </c>
      <c r="G176" s="60" t="s">
        <v>87</v>
      </c>
      <c r="H176" s="61">
        <v>15</v>
      </c>
      <c r="I176" s="62"/>
      <c r="J176" s="62">
        <f t="shared" si="178"/>
        <v>0</v>
      </c>
      <c r="K176" s="59"/>
      <c r="N176" s="63" t="s">
        <v>10</v>
      </c>
      <c r="O176" s="64" t="s">
        <v>27</v>
      </c>
      <c r="P176" s="65">
        <v>0.59</v>
      </c>
      <c r="Q176" s="65">
        <f t="shared" si="179"/>
        <v>8.85</v>
      </c>
      <c r="R176" s="65">
        <v>8.77E-3</v>
      </c>
      <c r="S176" s="65">
        <f t="shared" si="180"/>
        <v>0.13155</v>
      </c>
      <c r="T176" s="65">
        <v>0</v>
      </c>
      <c r="U176" s="66">
        <f t="shared" si="181"/>
        <v>0</v>
      </c>
      <c r="AS176" s="67" t="s">
        <v>144</v>
      </c>
      <c r="AU176" s="67" t="s">
        <v>79</v>
      </c>
      <c r="AV176" s="67" t="s">
        <v>1</v>
      </c>
      <c r="AZ176" s="1" t="s">
        <v>76</v>
      </c>
      <c r="BF176" s="68">
        <f t="shared" si="182"/>
        <v>0</v>
      </c>
      <c r="BG176" s="68">
        <f t="shared" si="183"/>
        <v>0</v>
      </c>
      <c r="BH176" s="68">
        <f t="shared" si="184"/>
        <v>0</v>
      </c>
      <c r="BI176" s="68">
        <f t="shared" si="185"/>
        <v>0</v>
      </c>
      <c r="BJ176" s="68">
        <f t="shared" si="186"/>
        <v>0</v>
      </c>
      <c r="BK176" s="1" t="s">
        <v>74</v>
      </c>
      <c r="BL176" s="68">
        <f t="shared" si="187"/>
        <v>0</v>
      </c>
      <c r="BM176" s="1" t="s">
        <v>144</v>
      </c>
      <c r="BN176" s="67" t="s">
        <v>241</v>
      </c>
    </row>
    <row r="177" spans="3:65" s="85" customFormat="1" ht="22.5" customHeight="1">
      <c r="D177" s="47" t="s">
        <v>71</v>
      </c>
      <c r="E177" s="55">
        <v>0</v>
      </c>
      <c r="F177" s="55" t="s">
        <v>244</v>
      </c>
      <c r="G177" s="46"/>
      <c r="H177" s="46"/>
      <c r="I177" s="46"/>
      <c r="J177" s="56">
        <f>BL177</f>
        <v>0</v>
      </c>
      <c r="N177" s="86"/>
      <c r="U177" s="87"/>
      <c r="AU177" s="88"/>
      <c r="AV177" s="88"/>
      <c r="AZ177" s="88"/>
      <c r="BL177" s="54">
        <f>SUM(BL178:BL182)</f>
        <v>0</v>
      </c>
    </row>
    <row r="178" spans="3:65" s="85" customFormat="1" ht="24">
      <c r="C178" s="89">
        <v>66</v>
      </c>
      <c r="D178" s="89" t="s">
        <v>79</v>
      </c>
      <c r="E178" s="90" t="s">
        <v>245</v>
      </c>
      <c r="F178" s="91" t="s">
        <v>246</v>
      </c>
      <c r="G178" s="92" t="s">
        <v>255</v>
      </c>
      <c r="H178" s="93">
        <v>1</v>
      </c>
      <c r="I178" s="62"/>
      <c r="J178" s="62">
        <f>ROUND(I178*H178,2)</f>
        <v>0</v>
      </c>
      <c r="K178" s="59"/>
      <c r="N178" s="94"/>
      <c r="O178" s="95" t="s">
        <v>27</v>
      </c>
      <c r="P178" s="96"/>
      <c r="Q178" s="96"/>
      <c r="R178" s="96"/>
      <c r="S178" s="96"/>
      <c r="T178" s="96"/>
      <c r="U178" s="97"/>
      <c r="AU178" s="88"/>
      <c r="AV178" s="88"/>
      <c r="AZ178" s="88"/>
      <c r="BF178" s="68">
        <f>IF(O178="základní",J178,0)</f>
        <v>0</v>
      </c>
      <c r="BG178" s="68">
        <f>IF(O178="snížená",J178,0)</f>
        <v>0</v>
      </c>
      <c r="BH178" s="68">
        <f>IF(O178="zákl. přenesená",J178,0)</f>
        <v>0</v>
      </c>
      <c r="BI178" s="68">
        <f>IF(O178="sníž. přenesená",J178,0)</f>
        <v>0</v>
      </c>
      <c r="BJ178" s="68">
        <f>IF(O178="nulová",J178,0)</f>
        <v>0</v>
      </c>
      <c r="BK178" s="1" t="s">
        <v>74</v>
      </c>
      <c r="BL178" s="68">
        <f>ROUND(I178*H178,2)</f>
        <v>0</v>
      </c>
      <c r="BM178" s="1" t="s">
        <v>144</v>
      </c>
    </row>
    <row r="179" spans="3:65" s="85" customFormat="1" ht="24">
      <c r="C179" s="89">
        <v>67</v>
      </c>
      <c r="D179" s="89" t="s">
        <v>79</v>
      </c>
      <c r="E179" s="90" t="s">
        <v>247</v>
      </c>
      <c r="F179" s="91" t="s">
        <v>248</v>
      </c>
      <c r="G179" s="92" t="s">
        <v>255</v>
      </c>
      <c r="H179" s="93">
        <v>1</v>
      </c>
      <c r="I179" s="62"/>
      <c r="J179" s="62">
        <f>ROUND(I179*H179,2)</f>
        <v>0</v>
      </c>
      <c r="K179" s="59"/>
      <c r="N179" s="94"/>
      <c r="O179" s="95" t="s">
        <v>27</v>
      </c>
      <c r="P179" s="96"/>
      <c r="Q179" s="96"/>
      <c r="R179" s="96"/>
      <c r="S179" s="96"/>
      <c r="T179" s="96"/>
      <c r="U179" s="97"/>
      <c r="AU179" s="88"/>
      <c r="AV179" s="88"/>
      <c r="AZ179" s="88"/>
      <c r="BF179" s="68">
        <f>IF(O179="základní",J179,0)</f>
        <v>0</v>
      </c>
      <c r="BG179" s="68">
        <f>IF(O179="snížená",J179,0)</f>
        <v>0</v>
      </c>
      <c r="BH179" s="68">
        <f>IF(O179="zákl. přenesená",J179,0)</f>
        <v>0</v>
      </c>
      <c r="BI179" s="68">
        <f>IF(O179="sníž. přenesená",J179,0)</f>
        <v>0</v>
      </c>
      <c r="BJ179" s="68">
        <f>IF(O179="nulová",J179,0)</f>
        <v>0</v>
      </c>
      <c r="BK179" s="1" t="s">
        <v>74</v>
      </c>
      <c r="BL179" s="68">
        <f>ROUND(I179*H179,2)</f>
        <v>0</v>
      </c>
      <c r="BM179" s="1" t="s">
        <v>144</v>
      </c>
    </row>
    <row r="180" spans="3:65" s="85" customFormat="1" ht="24">
      <c r="C180" s="89">
        <v>68</v>
      </c>
      <c r="D180" s="89" t="s">
        <v>79</v>
      </c>
      <c r="E180" s="90" t="s">
        <v>260</v>
      </c>
      <c r="F180" s="91" t="s">
        <v>259</v>
      </c>
      <c r="G180" s="92" t="s">
        <v>255</v>
      </c>
      <c r="H180" s="93">
        <v>1</v>
      </c>
      <c r="I180" s="62"/>
      <c r="J180" s="62">
        <f>ROUND(I180*H180,2)</f>
        <v>0</v>
      </c>
      <c r="K180" s="59"/>
      <c r="N180" s="94"/>
      <c r="O180" s="95" t="s">
        <v>27</v>
      </c>
      <c r="P180" s="96"/>
      <c r="Q180" s="96"/>
      <c r="R180" s="96"/>
      <c r="S180" s="96"/>
      <c r="T180" s="96"/>
      <c r="U180" s="97"/>
      <c r="AU180" s="88"/>
      <c r="AV180" s="88"/>
      <c r="AZ180" s="88"/>
      <c r="BF180" s="68">
        <f>IF(O180="základní",J180,0)</f>
        <v>0</v>
      </c>
      <c r="BG180" s="68">
        <f>IF(O180="snížená",J180,0)</f>
        <v>0</v>
      </c>
      <c r="BH180" s="68">
        <f>IF(O180="zákl. přenesená",J180,0)</f>
        <v>0</v>
      </c>
      <c r="BI180" s="68">
        <f>IF(O180="sníž. přenesená",J180,0)</f>
        <v>0</v>
      </c>
      <c r="BJ180" s="68">
        <f>IF(O180="nulová",J180,0)</f>
        <v>0</v>
      </c>
      <c r="BK180" s="1" t="s">
        <v>74</v>
      </c>
      <c r="BL180" s="68">
        <f>ROUND(I180*H180,2)</f>
        <v>0</v>
      </c>
      <c r="BM180" s="1" t="s">
        <v>144</v>
      </c>
    </row>
    <row r="181" spans="3:65" s="85" customFormat="1" ht="24">
      <c r="C181" s="89">
        <v>69</v>
      </c>
      <c r="D181" s="89" t="s">
        <v>79</v>
      </c>
      <c r="E181" s="90" t="s">
        <v>249</v>
      </c>
      <c r="F181" s="91" t="s">
        <v>250</v>
      </c>
      <c r="G181" s="92" t="s">
        <v>255</v>
      </c>
      <c r="H181" s="93">
        <v>1</v>
      </c>
      <c r="I181" s="62"/>
      <c r="J181" s="62">
        <f>ROUND(I181*H181,2)</f>
        <v>0</v>
      </c>
      <c r="K181" s="59"/>
      <c r="N181" s="94"/>
      <c r="O181" s="95" t="s">
        <v>27</v>
      </c>
      <c r="P181" s="96"/>
      <c r="Q181" s="96"/>
      <c r="R181" s="96"/>
      <c r="S181" s="96"/>
      <c r="T181" s="96"/>
      <c r="U181" s="97"/>
      <c r="AU181" s="88"/>
      <c r="AV181" s="88"/>
      <c r="AZ181" s="88"/>
      <c r="BF181" s="68">
        <f>IF(O181="základní",J181,0)</f>
        <v>0</v>
      </c>
      <c r="BG181" s="68">
        <f>IF(O181="snížená",J181,0)</f>
        <v>0</v>
      </c>
      <c r="BH181" s="68">
        <f>IF(O181="zákl. přenesená",J181,0)</f>
        <v>0</v>
      </c>
      <c r="BI181" s="68">
        <f>IF(O181="sníž. přenesená",J181,0)</f>
        <v>0</v>
      </c>
      <c r="BJ181" s="68">
        <f>IF(O181="nulová",J181,0)</f>
        <v>0</v>
      </c>
      <c r="BK181" s="1" t="s">
        <v>74</v>
      </c>
      <c r="BL181" s="68">
        <f>ROUND(I181*H181,2)</f>
        <v>0</v>
      </c>
      <c r="BM181" s="1" t="s">
        <v>144</v>
      </c>
    </row>
    <row r="182" spans="3:65" s="85" customFormat="1" ht="24">
      <c r="C182" s="89">
        <v>70</v>
      </c>
      <c r="D182" s="89" t="s">
        <v>79</v>
      </c>
      <c r="E182" s="90" t="s">
        <v>251</v>
      </c>
      <c r="F182" s="91" t="s">
        <v>252</v>
      </c>
      <c r="G182" s="92" t="s">
        <v>255</v>
      </c>
      <c r="H182" s="93">
        <v>1</v>
      </c>
      <c r="I182" s="62"/>
      <c r="J182" s="62">
        <f>ROUND(I182*H182,2)</f>
        <v>0</v>
      </c>
      <c r="K182" s="59"/>
      <c r="N182" s="94"/>
      <c r="O182" s="95" t="s">
        <v>27</v>
      </c>
      <c r="P182" s="96"/>
      <c r="Q182" s="96"/>
      <c r="R182" s="96"/>
      <c r="S182" s="96"/>
      <c r="T182" s="96"/>
      <c r="U182" s="97"/>
      <c r="AU182" s="88"/>
      <c r="AV182" s="88"/>
      <c r="AZ182" s="88"/>
      <c r="BF182" s="68">
        <f>IF(O182="základní",J182,0)</f>
        <v>0</v>
      </c>
      <c r="BG182" s="68">
        <f>IF(O182="snížená",J182,0)</f>
        <v>0</v>
      </c>
      <c r="BH182" s="68">
        <f>IF(O182="zákl. přenesená",J182,0)</f>
        <v>0</v>
      </c>
      <c r="BI182" s="68">
        <f>IF(O182="sníž. přenesená",J182,0)</f>
        <v>0</v>
      </c>
      <c r="BJ182" s="68">
        <f>IF(O182="nulová",J182,0)</f>
        <v>0</v>
      </c>
      <c r="BK182" s="1" t="s">
        <v>74</v>
      </c>
      <c r="BL182" s="68">
        <f>ROUND(I182*H182,2)</f>
        <v>0</v>
      </c>
      <c r="BM182" s="1" t="s">
        <v>144</v>
      </c>
    </row>
  </sheetData>
  <mergeCells count="9">
    <mergeCell ref="E52:H52"/>
    <mergeCell ref="E85:H85"/>
    <mergeCell ref="E88:H88"/>
    <mergeCell ref="L2:W2"/>
    <mergeCell ref="E7:H7"/>
    <mergeCell ref="E10:H10"/>
    <mergeCell ref="E19:H19"/>
    <mergeCell ref="E28:H28"/>
    <mergeCell ref="E49:H49"/>
  </mergeCells>
  <pageMargins left="0.7" right="0.7" top="0.78740157499999996" bottom="0.78740157499999996" header="0.3" footer="0.3"/>
  <pageSetup paperSize="9" scale="64" fitToHeight="0" orientation="portrait" r:id="rId1"/>
  <rowBreaks count="2" manualBreakCount="2">
    <brk id="43" min="2" max="10" man="1"/>
    <brk id="79" max="16383" man="1"/>
  </rowBreaks>
  <colBreaks count="1" manualBreakCount="1">
    <brk id="4" min="3" max="18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922bbb-71dc-4b59-8b4e-495b798124d1" xsi:nil="true"/>
    <lcf76f155ced4ddcb4097134ff3c332f xmlns="2d42b396-3ba0-4399-899d-036a0593386b">
      <Terms xmlns="http://schemas.microsoft.com/office/infopath/2007/PartnerControls"/>
    </lcf76f155ced4ddcb4097134ff3c332f>
    <TaxKeywordTaxHTField xmlns="6c922bbb-71dc-4b59-8b4e-495b798124d1">
      <Terms xmlns="http://schemas.microsoft.com/office/infopath/2007/PartnerControls"/>
    </TaxKeywordTaxHT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0DB7A628059345B714170328F899FC" ma:contentTypeVersion="20" ma:contentTypeDescription="Vytvoří nový dokument" ma:contentTypeScope="" ma:versionID="23aaf8d429025b53bd7776499b012594">
  <xsd:schema xmlns:xsd="http://www.w3.org/2001/XMLSchema" xmlns:xs="http://www.w3.org/2001/XMLSchema" xmlns:p="http://schemas.microsoft.com/office/2006/metadata/properties" xmlns:ns2="2d42b396-3ba0-4399-899d-036a0593386b" xmlns:ns3="6c922bbb-71dc-4b59-8b4e-495b798124d1" targetNamespace="http://schemas.microsoft.com/office/2006/metadata/properties" ma:root="true" ma:fieldsID="b07475a6b557b0de1405f6b5e6ddbdfd" ns2:_="" ns3:_="">
    <xsd:import namespace="2d42b396-3ba0-4399-899d-036a0593386b"/>
    <xsd:import namespace="6c922bbb-71dc-4b59-8b4e-495b79812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3:TaxKeywordTaxHTField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2b396-3ba0-4399-899d-036a05933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cdaaefb5-6b7b-496a-af19-7f10f91e3c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22bbb-71dc-4b59-8b4e-495b79812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7" nillable="true" ma:taxonomy="true" ma:internalName="TaxKeywordTaxHTField" ma:taxonomyFieldName="TaxKeyword" ma:displayName="Podniková klíčová slova" ma:fieldId="{23f27201-bee3-471e-b2e7-b64fd8b7ca38}" ma:taxonomyMulti="true" ma:sspId="cdaaefb5-6b7b-496a-af19-7f10f91e3ce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c4ff8194-cd64-4b0f-b86b-94299164a78d}" ma:internalName="TaxCatchAll" ma:showField="CatchAllData" ma:web="6c922bbb-71dc-4b59-8b4e-495b79812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D7D5A3-74E9-4217-945F-45035F88FF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980BE4-D8ED-4663-8B68-26225BAF981A}">
  <ds:schemaRefs>
    <ds:schemaRef ds:uri="http://schemas.microsoft.com/office/2006/documentManagement/types"/>
    <ds:schemaRef ds:uri="6c922bbb-71dc-4b59-8b4e-495b798124d1"/>
    <ds:schemaRef ds:uri="http://purl.org/dc/elements/1.1/"/>
    <ds:schemaRef ds:uri="http://schemas.microsoft.com/office/2006/metadata/properties"/>
    <ds:schemaRef ds:uri="http://purl.org/dc/terms/"/>
    <ds:schemaRef ds:uri="2d42b396-3ba0-4399-899d-036a0593386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E0E2B3-2175-40FE-AF26-8C52BE8D6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2b396-3ba0-4399-899d-036a0593386b"/>
    <ds:schemaRef ds:uri="6c922bbb-71dc-4b59-8b4e-495b79812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cernosek@mestomimon.cz</dc:creator>
  <cp:keywords/>
  <dc:description/>
  <cp:lastModifiedBy>Sodomková Adéla</cp:lastModifiedBy>
  <cp:revision/>
  <cp:lastPrinted>2025-05-14T06:21:22Z</cp:lastPrinted>
  <dcterms:created xsi:type="dcterms:W3CDTF">2024-11-13T12:26:53Z</dcterms:created>
  <dcterms:modified xsi:type="dcterms:W3CDTF">2025-05-28T08:10:52Z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0x010100250DB7A628059345B714170328F899FC</vt:lpwstr>
  </property>
  <property fmtid="{D5CDD505-2E9C-101B-9397-08002B2CF9AE}" pid="4" name="MediaServiceImageTags">
    <vt:lpwstr/>
  </property>
</Properties>
</file>