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s01\mu_home$\soukup\Documents\VŘ\VŘ 2026\Zámecký park\úprava\"/>
    </mc:Choice>
  </mc:AlternateContent>
  <xr:revisionPtr revIDLastSave="0" documentId="13_ncr:1_{E5DBF0BE-3A0E-4929-8460-127E18F2DF2D}" xr6:coauthVersionLast="47" xr6:coauthVersionMax="47" xr10:uidLastSave="{00000000-0000-0000-0000-000000000000}"/>
  <bookViews>
    <workbookView xWindow="750" yWindow="3120" windowWidth="28050" windowHeight="11760" xr2:uid="{00000000-000D-0000-FFFF-FFFF00000000}"/>
  </bookViews>
  <sheets>
    <sheet name="Rekapitulace stavby" sheetId="1" r:id="rId1"/>
    <sheet name="01 - SO 01 Lávka 1" sheetId="2" r:id="rId2"/>
    <sheet name="02 - SO 02 Lávka 2" sheetId="3" r:id="rId3"/>
    <sheet name="901 - VON" sheetId="4" r:id="rId4"/>
    <sheet name="03 - SO 03  cesty" sheetId="5" r:id="rId5"/>
  </sheets>
  <definedNames>
    <definedName name="_xlnm._FilterDatabase" localSheetId="1" hidden="1">'01 - SO 01 Lávka 1'!$C$121:$K$147</definedName>
    <definedName name="_xlnm._FilterDatabase" localSheetId="2" hidden="1">'02 - SO 02 Lávka 2'!$C$121:$K$147</definedName>
    <definedName name="_xlnm._FilterDatabase" localSheetId="4" hidden="1">'03 - SO 03  cesty'!$C$125:$K$157</definedName>
    <definedName name="_xlnm._FilterDatabase" localSheetId="3" hidden="1">'901 - VON'!$C$120:$K$140</definedName>
    <definedName name="_xlnm.Print_Titles" localSheetId="1">'01 - SO 01 Lávka 1'!$121:$121</definedName>
    <definedName name="_xlnm.Print_Titles" localSheetId="2">'02 - SO 02 Lávka 2'!$121:$121</definedName>
    <definedName name="_xlnm.Print_Titles" localSheetId="4">'03 - SO 03  cesty'!$125:$125</definedName>
    <definedName name="_xlnm.Print_Titles" localSheetId="3">'901 - VON'!$120:$120</definedName>
    <definedName name="_xlnm.Print_Titles" localSheetId="0">'Rekapitulace stavby'!$92:$92</definedName>
    <definedName name="_xlnm.Print_Area" localSheetId="1">'01 - SO 01 Lávka 1'!$C$4:$J$76,'01 - SO 01 Lávka 1'!$C$82:$J$103,'01 - SO 01 Lávka 1'!$C$109:$J$147</definedName>
    <definedName name="_xlnm.Print_Area" localSheetId="2">'02 - SO 02 Lávka 2'!$C$4:$J$76,'02 - SO 02 Lávka 2'!$C$82:$J$103,'02 - SO 02 Lávka 2'!$C$109:$J$147</definedName>
    <definedName name="_xlnm.Print_Area" localSheetId="4">'03 - SO 03  cesty'!$C$4:$J$76,'03 - SO 03  cesty'!$C$82:$J$107,'03 - SO 03  cesty'!$C$113:$J$157</definedName>
    <definedName name="_xlnm.Print_Area" localSheetId="3">'901 - VON'!$C$4:$J$76,'901 - VON'!$C$82:$J$102,'901 - VON'!$C$108:$J$140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2" i="5" l="1"/>
  <c r="J37" i="5"/>
  <c r="J36" i="5"/>
  <c r="AY98" i="1"/>
  <c r="J35" i="5"/>
  <c r="AX98" i="1" s="1"/>
  <c r="BI157" i="5"/>
  <c r="BH157" i="5"/>
  <c r="BG157" i="5"/>
  <c r="BF157" i="5"/>
  <c r="T157" i="5"/>
  <c r="T156" i="5" s="1"/>
  <c r="R157" i="5"/>
  <c r="R156" i="5" s="1"/>
  <c r="P157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J104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F120" i="5"/>
  <c r="E118" i="5"/>
  <c r="F89" i="5"/>
  <c r="E87" i="5"/>
  <c r="J24" i="5"/>
  <c r="E24" i="5"/>
  <c r="J123" i="5" s="1"/>
  <c r="J23" i="5"/>
  <c r="J21" i="5"/>
  <c r="E21" i="5"/>
  <c r="J122" i="5" s="1"/>
  <c r="J20" i="5"/>
  <c r="J18" i="5"/>
  <c r="E18" i="5"/>
  <c r="F123" i="5"/>
  <c r="J17" i="5"/>
  <c r="J15" i="5"/>
  <c r="E15" i="5"/>
  <c r="F122" i="5" s="1"/>
  <c r="J14" i="5"/>
  <c r="J12" i="5"/>
  <c r="J120" i="5"/>
  <c r="E7" i="5"/>
  <c r="E116" i="5" s="1"/>
  <c r="J37" i="4"/>
  <c r="J36" i="4"/>
  <c r="AY97" i="1"/>
  <c r="J35" i="4"/>
  <c r="AX97" i="1" s="1"/>
  <c r="BI140" i="4"/>
  <c r="BH140" i="4"/>
  <c r="BG140" i="4"/>
  <c r="BF140" i="4"/>
  <c r="T140" i="4"/>
  <c r="T139" i="4" s="1"/>
  <c r="R140" i="4"/>
  <c r="R139" i="4"/>
  <c r="P140" i="4"/>
  <c r="P139" i="4"/>
  <c r="BI138" i="4"/>
  <c r="BH138" i="4"/>
  <c r="BG138" i="4"/>
  <c r="BF138" i="4"/>
  <c r="T138" i="4"/>
  <c r="T137" i="4" s="1"/>
  <c r="R138" i="4"/>
  <c r="R137" i="4" s="1"/>
  <c r="P138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F115" i="4"/>
  <c r="E113" i="4"/>
  <c r="F89" i="4"/>
  <c r="E87" i="4"/>
  <c r="J24" i="4"/>
  <c r="E24" i="4"/>
  <c r="J118" i="4"/>
  <c r="J23" i="4"/>
  <c r="J21" i="4"/>
  <c r="E21" i="4"/>
  <c r="J117" i="4" s="1"/>
  <c r="J20" i="4"/>
  <c r="J18" i="4"/>
  <c r="E18" i="4"/>
  <c r="F92" i="4" s="1"/>
  <c r="J17" i="4"/>
  <c r="J15" i="4"/>
  <c r="E15" i="4"/>
  <c r="F117" i="4"/>
  <c r="J14" i="4"/>
  <c r="J12" i="4"/>
  <c r="J115" i="4" s="1"/>
  <c r="E7" i="4"/>
  <c r="E111" i="4" s="1"/>
  <c r="J37" i="3"/>
  <c r="J36" i="3"/>
  <c r="AY96" i="1" s="1"/>
  <c r="J35" i="3"/>
  <c r="AX96" i="1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119" i="3"/>
  <c r="J23" i="3"/>
  <c r="J21" i="3"/>
  <c r="E21" i="3"/>
  <c r="J91" i="3" s="1"/>
  <c r="J20" i="3"/>
  <c r="J18" i="3"/>
  <c r="E18" i="3"/>
  <c r="F119" i="3"/>
  <c r="J17" i="3"/>
  <c r="J15" i="3"/>
  <c r="E15" i="3"/>
  <c r="F118" i="3"/>
  <c r="J14" i="3"/>
  <c r="J12" i="3"/>
  <c r="J89" i="3"/>
  <c r="E7" i="3"/>
  <c r="E112" i="3" s="1"/>
  <c r="J37" i="2"/>
  <c r="J36" i="2"/>
  <c r="AY95" i="1"/>
  <c r="J35" i="2"/>
  <c r="AX95" i="1" s="1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119" i="2"/>
  <c r="J23" i="2"/>
  <c r="J21" i="2"/>
  <c r="E21" i="2"/>
  <c r="J91" i="2" s="1"/>
  <c r="J20" i="2"/>
  <c r="J18" i="2"/>
  <c r="E18" i="2"/>
  <c r="F119" i="2" s="1"/>
  <c r="J17" i="2"/>
  <c r="J15" i="2"/>
  <c r="E15" i="2"/>
  <c r="F118" i="2"/>
  <c r="J14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46" i="2"/>
  <c r="BK139" i="2"/>
  <c r="J132" i="2"/>
  <c r="BK130" i="2"/>
  <c r="BK127" i="2"/>
  <c r="J136" i="2"/>
  <c r="J129" i="2"/>
  <c r="BK146" i="2"/>
  <c r="J143" i="2"/>
  <c r="J139" i="2"/>
  <c r="BK132" i="2"/>
  <c r="J130" i="2"/>
  <c r="BK125" i="2"/>
  <c r="J141" i="2"/>
  <c r="BK135" i="2"/>
  <c r="BK128" i="2"/>
  <c r="BK143" i="3"/>
  <c r="BK136" i="3"/>
  <c r="BK134" i="3"/>
  <c r="J130" i="3"/>
  <c r="J127" i="3"/>
  <c r="BK138" i="3"/>
  <c r="BK129" i="3"/>
  <c r="J144" i="3"/>
  <c r="BK139" i="3"/>
  <c r="J132" i="3"/>
  <c r="BK127" i="3"/>
  <c r="J147" i="3"/>
  <c r="J139" i="3"/>
  <c r="J138" i="4"/>
  <c r="BK133" i="4"/>
  <c r="J130" i="4"/>
  <c r="J124" i="4"/>
  <c r="BK138" i="4"/>
  <c r="BK134" i="4"/>
  <c r="J132" i="4"/>
  <c r="BK127" i="4"/>
  <c r="J126" i="4"/>
  <c r="BK125" i="4"/>
  <c r="BK155" i="5"/>
  <c r="J147" i="5"/>
  <c r="BK146" i="5"/>
  <c r="J140" i="5"/>
  <c r="J136" i="5"/>
  <c r="BK134" i="5"/>
  <c r="J132" i="5"/>
  <c r="J130" i="5"/>
  <c r="J157" i="5"/>
  <c r="BK150" i="5"/>
  <c r="BK147" i="5"/>
  <c r="BK143" i="5"/>
  <c r="J142" i="5"/>
  <c r="J139" i="5"/>
  <c r="J134" i="5"/>
  <c r="BK132" i="5"/>
  <c r="BK129" i="5"/>
  <c r="J147" i="2"/>
  <c r="J135" i="2"/>
  <c r="J128" i="2"/>
  <c r="BK147" i="2"/>
  <c r="J138" i="2"/>
  <c r="J127" i="2"/>
  <c r="BK138" i="2"/>
  <c r="J125" i="2"/>
  <c r="BK132" i="3"/>
  <c r="BK125" i="3"/>
  <c r="BK146" i="3"/>
  <c r="J134" i="3"/>
  <c r="J126" i="3"/>
  <c r="BK140" i="4"/>
  <c r="BK128" i="4"/>
  <c r="J135" i="4"/>
  <c r="J125" i="4"/>
  <c r="BK124" i="4"/>
  <c r="BK149" i="5"/>
  <c r="BK142" i="5"/>
  <c r="J154" i="5"/>
  <c r="J145" i="5"/>
  <c r="BK136" i="5"/>
  <c r="BK130" i="5"/>
  <c r="BK143" i="2"/>
  <c r="J134" i="2"/>
  <c r="F36" i="2"/>
  <c r="BK141" i="3"/>
  <c r="J129" i="3"/>
  <c r="J143" i="3"/>
  <c r="J141" i="3"/>
  <c r="BK130" i="3"/>
  <c r="J146" i="3"/>
  <c r="BK135" i="4"/>
  <c r="BK126" i="4"/>
  <c r="BK130" i="4"/>
  <c r="J128" i="4"/>
  <c r="BK154" i="5"/>
  <c r="J143" i="5"/>
  <c r="BK137" i="5"/>
  <c r="BK144" i="2"/>
  <c r="BK141" i="2"/>
  <c r="J131" i="2"/>
  <c r="BK129" i="2"/>
  <c r="J142" i="2"/>
  <c r="BK134" i="2"/>
  <c r="J126" i="2"/>
  <c r="J144" i="2"/>
  <c r="BK142" i="2"/>
  <c r="BK136" i="2"/>
  <c r="BK131" i="2"/>
  <c r="BK126" i="2"/>
  <c r="AS94" i="1"/>
  <c r="BK144" i="3"/>
  <c r="J138" i="3"/>
  <c r="J135" i="3"/>
  <c r="BK131" i="3"/>
  <c r="BK128" i="3"/>
  <c r="BK126" i="3"/>
  <c r="J136" i="3"/>
  <c r="BK147" i="3"/>
  <c r="BK142" i="3"/>
  <c r="BK135" i="3"/>
  <c r="J131" i="3"/>
  <c r="J128" i="3"/>
  <c r="J125" i="3"/>
  <c r="J142" i="3"/>
  <c r="BK136" i="4"/>
  <c r="BK132" i="4"/>
  <c r="BK129" i="4"/>
  <c r="J140" i="4"/>
  <c r="J136" i="4"/>
  <c r="J134" i="4"/>
  <c r="J129" i="4"/>
  <c r="J133" i="4"/>
  <c r="J127" i="4"/>
  <c r="BK157" i="5"/>
  <c r="J150" i="5"/>
  <c r="BK145" i="5"/>
  <c r="BK139" i="5"/>
  <c r="J137" i="5"/>
  <c r="BK135" i="5"/>
  <c r="J133" i="5"/>
  <c r="BK131" i="5"/>
  <c r="J129" i="5"/>
  <c r="J155" i="5"/>
  <c r="J149" i="5"/>
  <c r="J146" i="5"/>
  <c r="BK140" i="5"/>
  <c r="J135" i="5"/>
  <c r="BK133" i="5"/>
  <c r="J131" i="5"/>
  <c r="R124" i="2" l="1"/>
  <c r="R133" i="2"/>
  <c r="P137" i="2"/>
  <c r="BK140" i="2"/>
  <c r="J140" i="2" s="1"/>
  <c r="J101" i="2" s="1"/>
  <c r="T140" i="2"/>
  <c r="P145" i="2"/>
  <c r="R124" i="3"/>
  <c r="R133" i="3"/>
  <c r="BK137" i="3"/>
  <c r="J137" i="3" s="1"/>
  <c r="J100" i="3" s="1"/>
  <c r="T137" i="3"/>
  <c r="P140" i="3"/>
  <c r="P145" i="3"/>
  <c r="T145" i="3"/>
  <c r="P123" i="4"/>
  <c r="T123" i="4"/>
  <c r="R131" i="4"/>
  <c r="R122" i="4" s="1"/>
  <c r="R121" i="4" s="1"/>
  <c r="P128" i="5"/>
  <c r="P138" i="5"/>
  <c r="T138" i="5"/>
  <c r="R141" i="5"/>
  <c r="R148" i="5"/>
  <c r="P124" i="2"/>
  <c r="T133" i="2"/>
  <c r="P140" i="2"/>
  <c r="R145" i="2"/>
  <c r="P124" i="3"/>
  <c r="T133" i="3"/>
  <c r="R140" i="3"/>
  <c r="BK131" i="4"/>
  <c r="J131" i="4" s="1"/>
  <c r="J99" i="4" s="1"/>
  <c r="T128" i="5"/>
  <c r="P153" i="5"/>
  <c r="P151" i="5"/>
  <c r="BK124" i="2"/>
  <c r="BK133" i="2"/>
  <c r="J133" i="2" s="1"/>
  <c r="J99" i="2" s="1"/>
  <c r="R137" i="2"/>
  <c r="BK145" i="2"/>
  <c r="J145" i="2"/>
  <c r="J102" i="2" s="1"/>
  <c r="BK133" i="3"/>
  <c r="J133" i="3" s="1"/>
  <c r="J99" i="3" s="1"/>
  <c r="P137" i="3"/>
  <c r="T140" i="3"/>
  <c r="P131" i="4"/>
  <c r="BK128" i="5"/>
  <c r="J128" i="5"/>
  <c r="J98" i="5" s="1"/>
  <c r="BK138" i="5"/>
  <c r="J138" i="5"/>
  <c r="J99" i="5" s="1"/>
  <c r="T141" i="5"/>
  <c r="R153" i="5"/>
  <c r="R151" i="5" s="1"/>
  <c r="T124" i="2"/>
  <c r="P133" i="2"/>
  <c r="BK137" i="2"/>
  <c r="J137" i="2" s="1"/>
  <c r="J100" i="2" s="1"/>
  <c r="T137" i="2"/>
  <c r="R140" i="2"/>
  <c r="T145" i="2"/>
  <c r="BK124" i="3"/>
  <c r="T124" i="3"/>
  <c r="T123" i="3" s="1"/>
  <c r="T122" i="3" s="1"/>
  <c r="P133" i="3"/>
  <c r="R137" i="3"/>
  <c r="BK140" i="3"/>
  <c r="J140" i="3" s="1"/>
  <c r="J101" i="3" s="1"/>
  <c r="BK145" i="3"/>
  <c r="J145" i="3"/>
  <c r="J102" i="3"/>
  <c r="R145" i="3"/>
  <c r="BK123" i="4"/>
  <c r="J123" i="4" s="1"/>
  <c r="J98" i="4" s="1"/>
  <c r="R123" i="4"/>
  <c r="T131" i="4"/>
  <c r="R128" i="5"/>
  <c r="R138" i="5"/>
  <c r="R127" i="5" s="1"/>
  <c r="BK141" i="5"/>
  <c r="J141" i="5"/>
  <c r="J100" i="5" s="1"/>
  <c r="P141" i="5"/>
  <c r="BK144" i="5"/>
  <c r="J144" i="5"/>
  <c r="J101" i="5"/>
  <c r="P144" i="5"/>
  <c r="R144" i="5"/>
  <c r="T144" i="5"/>
  <c r="BK148" i="5"/>
  <c r="J148" i="5"/>
  <c r="J102" i="5" s="1"/>
  <c r="P148" i="5"/>
  <c r="T148" i="5"/>
  <c r="BK153" i="5"/>
  <c r="J153" i="5"/>
  <c r="J105" i="5"/>
  <c r="T153" i="5"/>
  <c r="T151" i="5" s="1"/>
  <c r="BK137" i="4"/>
  <c r="J137" i="4"/>
  <c r="J100" i="4"/>
  <c r="BK139" i="4"/>
  <c r="J139" i="4" s="1"/>
  <c r="J101" i="4" s="1"/>
  <c r="BK156" i="5"/>
  <c r="J156" i="5" s="1"/>
  <c r="J106" i="5" s="1"/>
  <c r="E85" i="5"/>
  <c r="F91" i="5"/>
  <c r="F92" i="5"/>
  <c r="BE129" i="5"/>
  <c r="BE131" i="5"/>
  <c r="BE132" i="5"/>
  <c r="BE135" i="5"/>
  <c r="BE136" i="5"/>
  <c r="BE137" i="5"/>
  <c r="BE139" i="5"/>
  <c r="BE140" i="5"/>
  <c r="BE142" i="5"/>
  <c r="BE149" i="5"/>
  <c r="BE150" i="5"/>
  <c r="BE154" i="5"/>
  <c r="BE157" i="5"/>
  <c r="J89" i="5"/>
  <c r="J91" i="5"/>
  <c r="J92" i="5"/>
  <c r="BE130" i="5"/>
  <c r="BE133" i="5"/>
  <c r="BE134" i="5"/>
  <c r="BE143" i="5"/>
  <c r="BE145" i="5"/>
  <c r="BE146" i="5"/>
  <c r="BE147" i="5"/>
  <c r="BE155" i="5"/>
  <c r="J124" i="3"/>
  <c r="J98" i="3"/>
  <c r="J92" i="4"/>
  <c r="BE127" i="4"/>
  <c r="BE128" i="4"/>
  <c r="BE130" i="4"/>
  <c r="E85" i="4"/>
  <c r="J91" i="4"/>
  <c r="BE124" i="4"/>
  <c r="F91" i="4"/>
  <c r="BE135" i="4"/>
  <c r="J89" i="4"/>
  <c r="F118" i="4"/>
  <c r="BE125" i="4"/>
  <c r="BE126" i="4"/>
  <c r="BE129" i="4"/>
  <c r="BE132" i="4"/>
  <c r="BE134" i="4"/>
  <c r="BE138" i="4"/>
  <c r="BE140" i="4"/>
  <c r="BE133" i="4"/>
  <c r="BE136" i="4"/>
  <c r="F91" i="3"/>
  <c r="J116" i="3"/>
  <c r="BE127" i="3"/>
  <c r="BE143" i="3"/>
  <c r="J124" i="2"/>
  <c r="J98" i="2"/>
  <c r="E85" i="3"/>
  <c r="F92" i="3"/>
  <c r="J118" i="3"/>
  <c r="BE125" i="3"/>
  <c r="BE126" i="3"/>
  <c r="BE129" i="3"/>
  <c r="BE130" i="3"/>
  <c r="BE131" i="3"/>
  <c r="BE134" i="3"/>
  <c r="BE136" i="3"/>
  <c r="J92" i="3"/>
  <c r="BE128" i="3"/>
  <c r="BE135" i="3"/>
  <c r="BE132" i="3"/>
  <c r="BE138" i="3"/>
  <c r="BE139" i="3"/>
  <c r="BE141" i="3"/>
  <c r="BE144" i="3"/>
  <c r="BE146" i="3"/>
  <c r="BE142" i="3"/>
  <c r="BE147" i="3"/>
  <c r="E85" i="2"/>
  <c r="F91" i="2"/>
  <c r="BE132" i="2"/>
  <c r="BE134" i="2"/>
  <c r="BE147" i="2"/>
  <c r="J89" i="2"/>
  <c r="J92" i="2"/>
  <c r="J118" i="2"/>
  <c r="BE125" i="2"/>
  <c r="BE131" i="2"/>
  <c r="BE136" i="2"/>
  <c r="BE138" i="2"/>
  <c r="BE139" i="2"/>
  <c r="BE141" i="2"/>
  <c r="BE143" i="2"/>
  <c r="BE144" i="2"/>
  <c r="BE135" i="2"/>
  <c r="F92" i="2"/>
  <c r="BE126" i="2"/>
  <c r="BE127" i="2"/>
  <c r="BE128" i="2"/>
  <c r="BE129" i="2"/>
  <c r="BE130" i="2"/>
  <c r="BE142" i="2"/>
  <c r="BE146" i="2"/>
  <c r="BC95" i="1"/>
  <c r="F34" i="2"/>
  <c r="BA95" i="1" s="1"/>
  <c r="J34" i="3"/>
  <c r="AW96" i="1" s="1"/>
  <c r="F37" i="3"/>
  <c r="BD96" i="1" s="1"/>
  <c r="F35" i="4"/>
  <c r="BB97" i="1"/>
  <c r="J34" i="4"/>
  <c r="AW97" i="1"/>
  <c r="J34" i="5"/>
  <c r="AW98" i="1"/>
  <c r="F37" i="5"/>
  <c r="BD98" i="1" s="1"/>
  <c r="J34" i="2"/>
  <c r="AW95" i="1" s="1"/>
  <c r="F35" i="3"/>
  <c r="BB96" i="1" s="1"/>
  <c r="F36" i="5"/>
  <c r="BC98" i="1"/>
  <c r="F37" i="2"/>
  <c r="BD95" i="1"/>
  <c r="F34" i="4"/>
  <c r="BA97" i="1"/>
  <c r="F34" i="5"/>
  <c r="BA98" i="1" s="1"/>
  <c r="F35" i="2"/>
  <c r="BB95" i="1" s="1"/>
  <c r="F34" i="3"/>
  <c r="BA96" i="1" s="1"/>
  <c r="F36" i="3"/>
  <c r="BC96" i="1"/>
  <c r="F37" i="4"/>
  <c r="BD97" i="1"/>
  <c r="F36" i="4"/>
  <c r="BC97" i="1"/>
  <c r="F35" i="5"/>
  <c r="BB98" i="1" s="1"/>
  <c r="R126" i="5" l="1"/>
  <c r="BK123" i="2"/>
  <c r="J123" i="2"/>
  <c r="J97" i="2" s="1"/>
  <c r="P123" i="3"/>
  <c r="P122" i="3"/>
  <c r="AU96" i="1" s="1"/>
  <c r="BK123" i="3"/>
  <c r="BK122" i="3"/>
  <c r="J122" i="3" s="1"/>
  <c r="J30" i="3" s="1"/>
  <c r="AG96" i="1" s="1"/>
  <c r="AN96" i="1" s="1"/>
  <c r="T123" i="2"/>
  <c r="T122" i="2" s="1"/>
  <c r="T127" i="5"/>
  <c r="T126" i="5"/>
  <c r="P123" i="2"/>
  <c r="P122" i="2" s="1"/>
  <c r="AU95" i="1" s="1"/>
  <c r="P127" i="5"/>
  <c r="P126" i="5" s="1"/>
  <c r="AU98" i="1" s="1"/>
  <c r="T122" i="4"/>
  <c r="T121" i="4" s="1"/>
  <c r="P122" i="4"/>
  <c r="P121" i="4" s="1"/>
  <c r="AU97" i="1" s="1"/>
  <c r="R123" i="3"/>
  <c r="R122" i="3"/>
  <c r="R123" i="2"/>
  <c r="R122" i="2"/>
  <c r="BK127" i="5"/>
  <c r="J127" i="5" s="1"/>
  <c r="J97" i="5" s="1"/>
  <c r="BK122" i="4"/>
  <c r="J122" i="4" s="1"/>
  <c r="J97" i="4" s="1"/>
  <c r="BK151" i="5"/>
  <c r="J151" i="5" s="1"/>
  <c r="J103" i="5" s="1"/>
  <c r="F33" i="2"/>
  <c r="AZ95" i="1" s="1"/>
  <c r="F33" i="3"/>
  <c r="AZ96" i="1"/>
  <c r="J33" i="5"/>
  <c r="AV98" i="1"/>
  <c r="AT98" i="1"/>
  <c r="BB94" i="1"/>
  <c r="AX94" i="1" s="1"/>
  <c r="J33" i="3"/>
  <c r="AV96" i="1"/>
  <c r="AT96" i="1" s="1"/>
  <c r="BA94" i="1"/>
  <c r="AW94" i="1" s="1"/>
  <c r="AK30" i="1" s="1"/>
  <c r="J33" i="2"/>
  <c r="AV95" i="1" s="1"/>
  <c r="AT95" i="1" s="1"/>
  <c r="F33" i="4"/>
  <c r="AZ97" i="1" s="1"/>
  <c r="BC94" i="1"/>
  <c r="W32" i="1"/>
  <c r="J33" i="4"/>
  <c r="AV97" i="1"/>
  <c r="AT97" i="1"/>
  <c r="F33" i="5"/>
  <c r="AZ98" i="1"/>
  <c r="BD94" i="1"/>
  <c r="W33" i="1"/>
  <c r="J96" i="3" l="1"/>
  <c r="BK121" i="4"/>
  <c r="J121" i="4"/>
  <c r="J96" i="4"/>
  <c r="BK126" i="5"/>
  <c r="J126" i="5"/>
  <c r="J30" i="5" s="1"/>
  <c r="AG98" i="1" s="1"/>
  <c r="J123" i="3"/>
  <c r="J97" i="3"/>
  <c r="BK122" i="2"/>
  <c r="J122" i="2"/>
  <c r="J96" i="2"/>
  <c r="J39" i="3"/>
  <c r="AU94" i="1"/>
  <c r="W30" i="1"/>
  <c r="AZ94" i="1"/>
  <c r="W29" i="1"/>
  <c r="AY94" i="1"/>
  <c r="W31" i="1"/>
  <c r="J39" i="5" l="1"/>
  <c r="J96" i="5"/>
  <c r="AN98" i="1"/>
  <c r="J30" i="2"/>
  <c r="AG95" i="1" s="1"/>
  <c r="AN95" i="1" s="1"/>
  <c r="J30" i="4"/>
  <c r="AG97" i="1" s="1"/>
  <c r="AV94" i="1"/>
  <c r="AK29" i="1"/>
  <c r="J39" i="4" l="1"/>
  <c r="J39" i="2"/>
  <c r="AN97" i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<sst xmlns="http://schemas.openxmlformats.org/spreadsheetml/2006/main" count="1798" uniqueCount="369">
  <si>
    <t>Export Komplet</t>
  </si>
  <si>
    <t/>
  </si>
  <si>
    <t>2.0</t>
  </si>
  <si>
    <t>False</t>
  </si>
  <si>
    <t>{857afb66-baaf-46d3-8e82-99431f1c46ea}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</si>
  <si>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</si>
  <si>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</si>
  <si>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</si>
  <si>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</si>
  <si>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</si>
  <si>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</si>
  <si>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</si>
  <si>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</si>
  <si>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</si>
  <si>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521_2025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</si>
  <si>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</si>
  <si>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</si>
  <si>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Mimoň, terénní úpravy zámeckého parku</t>
  </si>
  <si>
    <t>KSO:</t>
  </si>
  <si>
    <t>CC-CZ:</t>
  </si>
  <si>
    <t>Místo:</t>
  </si>
  <si>
    <t xml:space="preserve"> </t>
  </si>
  <si>
    <t>Datum:</t>
  </si>
  <si>
    <t>2. 6. 2025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</si>
  <si>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</si>
  <si>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</si>
  <si>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</si>
  <si>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</si>
  <si>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</si>
  <si>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</si>
  <si>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</si>
  <si>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</si>
  <si>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</si>
  <si>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</si>
  <si>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</si>
  <si>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</si>
  <si>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</si>
  <si>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</si>
  <si>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</si>
  <si>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</si>
  <si>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</si>
  <si>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</si>
  <si>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</si>
  <si>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</si>
  <si>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</si>
  <si>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</si>
  <si>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</si>
  <si>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</si>
  <si>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</si>
  <si>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</si>
  <si>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</si>
  <si>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</si>
  <si>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</si>
  <si>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</si>
  <si>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</si>
  <si>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</si>
  <si>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</si>
  <si>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</si>
  <si>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</si>
  <si>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</si>
  <si>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</si>
  <si>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</si>
  <si>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</si>
  <si>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</si>
  <si>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</si>
  <si>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</si>
  <si>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</si>
  <si>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</si>
  <si>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</si>
  <si>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</si>
  <si>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</si>
  <si>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</si>
  <si>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</si>
  <si>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</si>
  <si>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</si>
  <si>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</si>
  <si>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</si>
  <si>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</si>
  <si>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</si>
  <si>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Lávka 1</t>
  </si>
  <si>
    <t>STA</t>
  </si>
  <si>
    <t>1</t>
  </si>
  <si>
    <t>{a56e05e9-57ec-49bf-b001-0ce9cc6a2470}</t>
  </si>
  <si>
    <t>2</t>
  </si>
  <si>
    <t>02</t>
  </si>
  <si>
    <t>SO 02 Lávka 2</t>
  </si>
  <si>
    <t>{70d677bf-d001-47cc-bdb2-6bfd434b192f}</t>
  </si>
  <si>
    <t>901</t>
  </si>
  <si>
    <t>VON</t>
  </si>
  <si>
    <t>{ddba86f9-e42c-478e-9e26-31c77cb5a39e}</t>
  </si>
  <si>
    <t>03</t>
  </si>
  <si>
    <t>SO 03  cesty</t>
  </si>
  <si>
    <t>{5925e351-a1d5-4bbf-bd0b-4715e3923e1b}</t>
  </si>
  <si>
    <t>KRYCÍ LIST SOUPISU PRACÍ</t>
  </si>
  <si>
    <t>Objekt:</t>
  </si>
  <si>
    <t>01 - SO 01 Lávka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</si>
  <si>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</si>
  <si>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</si>
  <si>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</si>
  <si>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</si>
  <si>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</si>
  <si>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</si>
  <si>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</si>
  <si>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</si>
  <si>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</si>
  <si>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</si>
  <si>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</si>
  <si>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</si>
  <si>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</si>
  <si>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</si>
  <si>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</si>
  <si>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</si>
  <si>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</si>
  <si>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</si>
  <si>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</si>
  <si>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</si>
  <si>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</si>
  <si>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</si>
  <si>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</si>
  <si>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</si>
  <si>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</si>
  <si>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</si>
  <si>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</si>
  <si>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</si>
  <si>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</si>
  <si>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271532210R</t>
  </si>
  <si>
    <t>Podsyp pod základové konstrukce se zhutněním z hrubého kameniva frakce 63 až 125 mm</t>
  </si>
  <si>
    <t>m3</t>
  </si>
  <si>
    <t>4</t>
  </si>
  <si>
    <t>816834671</t>
  </si>
  <si>
    <t>271532211</t>
  </si>
  <si>
    <t>Podsyp pod základové konstrukce se zhutněním z hrubého kameniva frakce 32 až 63 mm</t>
  </si>
  <si>
    <t>1752885252</t>
  </si>
  <si>
    <t>3</t>
  </si>
  <si>
    <t>273313511</t>
  </si>
  <si>
    <t>Základové desky z betonu tř. C 12/15</t>
  </si>
  <si>
    <t>660885391</t>
  </si>
  <si>
    <t>274321117</t>
  </si>
  <si>
    <t>Základové pasy, prahy, věnce a ostruhy mostních konstrukcí ze ŽB C 25/30</t>
  </si>
  <si>
    <t>-556576725</t>
  </si>
  <si>
    <t>5</t>
  </si>
  <si>
    <t>274321191</t>
  </si>
  <si>
    <t>Příplatek k základovým pasům, prahům a věncům mostních konstrukcí ze ŽB za betonáž malého rozsahu do 25 m3</t>
  </si>
  <si>
    <t>763769291</t>
  </si>
  <si>
    <t>6</t>
  </si>
  <si>
    <t>274354111</t>
  </si>
  <si>
    <t>Bednění základových pasů - zřízení</t>
  </si>
  <si>
    <t>m2</t>
  </si>
  <si>
    <t>1845733917</t>
  </si>
  <si>
    <t>7</t>
  </si>
  <si>
    <t>274354211</t>
  </si>
  <si>
    <t>Bednění základových pasů - odstranění</t>
  </si>
  <si>
    <t>1994934115</t>
  </si>
  <si>
    <t>8</t>
  </si>
  <si>
    <t>274361412</t>
  </si>
  <si>
    <t>Výztuž základových pasů, prahů, věnců a ostruh ze svařovaných sítí přes 3,5 do 6 kg/m2</t>
  </si>
  <si>
    <t>t</t>
  </si>
  <si>
    <t>1729307381</t>
  </si>
  <si>
    <t>Svislé a kompletní konstrukce</t>
  </si>
  <si>
    <t>16</t>
  </si>
  <si>
    <t>327211112</t>
  </si>
  <si>
    <t>Zdivo opěrných zdí z nepravidelných kamenů na maltu obj kamene do 0,02 m3 š spáry přes 4 do 10 mm</t>
  </si>
  <si>
    <t>-803318273</t>
  </si>
  <si>
    <t>9</t>
  </si>
  <si>
    <t>348181121</t>
  </si>
  <si>
    <t>Výroba mostního zábradlí trvalého ze dřeva  hoblovaného bez výplně</t>
  </si>
  <si>
    <t>m</t>
  </si>
  <si>
    <t>-664256857</t>
  </si>
  <si>
    <t>10</t>
  </si>
  <si>
    <t>348181122</t>
  </si>
  <si>
    <t>Montáž mostního zábradlí trvalého ze dřeva  hoblovaného bez výplně</t>
  </si>
  <si>
    <t>1288091551</t>
  </si>
  <si>
    <t>Vodorovné konstrukce</t>
  </si>
  <si>
    <t>11</t>
  </si>
  <si>
    <t>421951115</t>
  </si>
  <si>
    <t>-1495488919</t>
  </si>
  <si>
    <t>421952211</t>
  </si>
  <si>
    <t>-581654971</t>
  </si>
  <si>
    <t>Úpravy povrchů, podlahy a osazování výplní</t>
  </si>
  <si>
    <t>13</t>
  </si>
  <si>
    <t>6276111R2</t>
  </si>
  <si>
    <t>Ochranný krystalický nátěr stěn</t>
  </si>
  <si>
    <t>1345920196</t>
  </si>
  <si>
    <t>17</t>
  </si>
  <si>
    <t>628631211</t>
  </si>
  <si>
    <t>Spárování zdí a valů z lomového kamene cementovou maltou hl do 30 mm</t>
  </si>
  <si>
    <t>561276783</t>
  </si>
  <si>
    <t>18</t>
  </si>
  <si>
    <t>r2005</t>
  </si>
  <si>
    <t>impregnace dřevěných konstrukcí</t>
  </si>
  <si>
    <t>-1730953541</t>
  </si>
  <si>
    <t>19</t>
  </si>
  <si>
    <t>r2006</t>
  </si>
  <si>
    <t xml:space="preserve">osvětlení pod lávkou </t>
  </si>
  <si>
    <t>kpl</t>
  </si>
  <si>
    <t>1374642226</t>
  </si>
  <si>
    <t>998</t>
  </si>
  <si>
    <t>Přesun hmot</t>
  </si>
  <si>
    <t>14</t>
  </si>
  <si>
    <t>998218111</t>
  </si>
  <si>
    <t>Přesun hmot pro mosty dřevěné v do 10 m</t>
  </si>
  <si>
    <t>-1959525547</t>
  </si>
  <si>
    <t>15</t>
  </si>
  <si>
    <t>998218191</t>
  </si>
  <si>
    <t>Příplatek k přesunu hmot pro mosty dřevěné za zvětšený přesun do 1000 m</t>
  </si>
  <si>
    <t>1787754338</t>
  </si>
  <si>
    <t>02 - SO 02 Lávka 2</t>
  </si>
  <si>
    <t>-294372539</t>
  </si>
  <si>
    <t>450565414</t>
  </si>
  <si>
    <t>-81000015</t>
  </si>
  <si>
    <t>-1680594410</t>
  </si>
  <si>
    <t>327662892</t>
  </si>
  <si>
    <t>-1364210881</t>
  </si>
  <si>
    <t>-1694131294</t>
  </si>
  <si>
    <t>-5115476</t>
  </si>
  <si>
    <t>-1197389465</t>
  </si>
  <si>
    <t>904375499</t>
  </si>
  <si>
    <t>1223564406</t>
  </si>
  <si>
    <t>-342962578</t>
  </si>
  <si>
    <t>-422370408</t>
  </si>
  <si>
    <t>26763067</t>
  </si>
  <si>
    <t>-1979498238</t>
  </si>
  <si>
    <t>1158716563</t>
  </si>
  <si>
    <t>1133566738</t>
  </si>
  <si>
    <t>-1940627991</t>
  </si>
  <si>
    <t>378834230</t>
  </si>
  <si>
    <t>901 -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</si>
  <si>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</si>
  <si>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</si>
  <si>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</si>
  <si>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</si>
  <si>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</si>
  <si>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</si>
  <si>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</si>
  <si>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</si>
  <si>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</si>
  <si>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011503000</t>
  </si>
  <si>
    <t>Stavební průzkum bez rozlišení - pasportizace/repasportizace, foto a video dokumentace</t>
  </si>
  <si>
    <t>1024</t>
  </si>
  <si>
    <t>-1861216657</t>
  </si>
  <si>
    <t>012103000</t>
  </si>
  <si>
    <t>Geodetické práce před výstavbou</t>
  </si>
  <si>
    <t>254979738</t>
  </si>
  <si>
    <t>012203000</t>
  </si>
  <si>
    <t>Geodetické práce při provádění stavby</t>
  </si>
  <si>
    <t>-1309941134</t>
  </si>
  <si>
    <t>012303000</t>
  </si>
  <si>
    <t>Geodetické práce po výstavbě</t>
  </si>
  <si>
    <t>446567302</t>
  </si>
  <si>
    <t>013203000</t>
  </si>
  <si>
    <t>Dokumentace stavby bez rozlišení - DIO</t>
  </si>
  <si>
    <t>-1626971804</t>
  </si>
  <si>
    <t>013244000</t>
  </si>
  <si>
    <t>Dokumentace pro provádění stavby</t>
  </si>
  <si>
    <t>1586677860</t>
  </si>
  <si>
    <t>013254000</t>
  </si>
  <si>
    <t>Dokumentace skutečného provedení stavby</t>
  </si>
  <si>
    <t>-648203570</t>
  </si>
  <si>
    <t>VRN3</t>
  </si>
  <si>
    <t>Zařízení staveniště</t>
  </si>
  <si>
    <t>030001000</t>
  </si>
  <si>
    <t>-140634840</t>
  </si>
  <si>
    <t>032002000</t>
  </si>
  <si>
    <t>Vybavení staveniště - informační tabule</t>
  </si>
  <si>
    <t>-1395772744</t>
  </si>
  <si>
    <t>034002000</t>
  </si>
  <si>
    <t>Zabezpečení stavby a staveniště</t>
  </si>
  <si>
    <t>1143279668</t>
  </si>
  <si>
    <t>034303000</t>
  </si>
  <si>
    <t>Dopravní značení na staveništi</t>
  </si>
  <si>
    <t>7611221</t>
  </si>
  <si>
    <t>039002000</t>
  </si>
  <si>
    <t>Zrušení zařízení staveniště vč. úklidu</t>
  </si>
  <si>
    <t>159106137</t>
  </si>
  <si>
    <t>VRN4</t>
  </si>
  <si>
    <t>Inženýrská činnost</t>
  </si>
  <si>
    <t>043002000</t>
  </si>
  <si>
    <t>Zkoušky a ostatní měření</t>
  </si>
  <si>
    <t>-1791210840</t>
  </si>
  <si>
    <t>VRN7</t>
  </si>
  <si>
    <t>Provozní vlivy</t>
  </si>
  <si>
    <t>070001000</t>
  </si>
  <si>
    <t>-1429173583</t>
  </si>
  <si>
    <t>03 - SO 03  cesty</t>
  </si>
  <si>
    <t xml:space="preserve">    1 - Zemní práce</t>
  </si>
  <si>
    <t xml:space="preserve">    5 - Komunikace pozemní</t>
  </si>
  <si>
    <t xml:space="preserve">    9 - Ostatní konstrukce a práce-bourání</t>
  </si>
  <si>
    <t>M - M</t>
  </si>
  <si>
    <t xml:space="preserve">    21-M - Elektromontáže</t>
  </si>
  <si>
    <t xml:space="preserve">    M21 - Elektromontáže_x000D_
</t>
  </si>
  <si>
    <t xml:space="preserve">    M46 - Zemní práce při montážích_x000D_
</t>
  </si>
  <si>
    <t>Zemní práce</t>
  </si>
  <si>
    <t>111151103</t>
  </si>
  <si>
    <t>Odstranění travin z celkové plochy přes 500 m2 strojně</t>
  </si>
  <si>
    <t>1361399559</t>
  </si>
  <si>
    <t>121151117</t>
  </si>
  <si>
    <t>Sejmutí ornice plochy do 500 m2 tl vrstvy přes 400 do 500 mm strojně</t>
  </si>
  <si>
    <t>-80770941</t>
  </si>
  <si>
    <t>122301101</t>
  </si>
  <si>
    <t>Odkopávky a prokopávky nezapažené v hornině tř. 4 objem do 100 m3</t>
  </si>
  <si>
    <t>952110191</t>
  </si>
  <si>
    <t>122738</t>
  </si>
  <si>
    <t>ODKOPÁVKY A PROKOPÁVKY OBECNÉ TŘ. I, ODVOZ DO 20KM</t>
  </si>
  <si>
    <t>M3</t>
  </si>
  <si>
    <t>879960286</t>
  </si>
  <si>
    <t>162351123</t>
  </si>
  <si>
    <t>Vodorovné přemístění přes 50 do 500 m výkopku/sypaniny z hornin třídy těžitelnosti II skupiny 4 a 5</t>
  </si>
  <si>
    <t>2122801849</t>
  </si>
  <si>
    <t>171152111</t>
  </si>
  <si>
    <t>Uložení sypaniny z hornin nesoudržných a sypkých do násypů zhutněných v aktivní zóně silnic a dálnic</t>
  </si>
  <si>
    <t>-1123008349</t>
  </si>
  <si>
    <t>20</t>
  </si>
  <si>
    <t>17481</t>
  </si>
  <si>
    <t>ZÁSYP JAM A RÝH Z NAKUPOVANÝCH MATERIÁLŮ</t>
  </si>
  <si>
    <t>-1974226772</t>
  </si>
  <si>
    <t>181351003</t>
  </si>
  <si>
    <t>Rozprostření ornice tl vrstvy do 200 mm pl do 100 m2 v rovině nebo ve svahu do 1:5 strojně</t>
  </si>
  <si>
    <t>1698910214</t>
  </si>
  <si>
    <t>181951102</t>
  </si>
  <si>
    <t>Úprava pláně v hornině tř. 1 až 4 se zhutněním</t>
  </si>
  <si>
    <t>852847679</t>
  </si>
  <si>
    <t>213141111</t>
  </si>
  <si>
    <t>Zřízení vrstvy z geotextilie v rovině nebo ve sklonu do 1:5 š do 3 m</t>
  </si>
  <si>
    <t>-1679782007</t>
  </si>
  <si>
    <t>M</t>
  </si>
  <si>
    <t>69311070</t>
  </si>
  <si>
    <t>geotextilie netkaná separační, ochranná, filtrační, drenážní PP 400g/m2</t>
  </si>
  <si>
    <t>-600961526</t>
  </si>
  <si>
    <t>42195111x</t>
  </si>
  <si>
    <t>-2101860232</t>
  </si>
  <si>
    <t>-1590385706</t>
  </si>
  <si>
    <t>Komunikace pozemní</t>
  </si>
  <si>
    <t>56473211x</t>
  </si>
  <si>
    <t>Mlatový povrch  s rozprostřením, vlhčením a zhutněním, po zhutnění tl. 60 mm</t>
  </si>
  <si>
    <t>-114348572</t>
  </si>
  <si>
    <t>564821011</t>
  </si>
  <si>
    <t>Podklad ze štěrkodrtě ŠD plochy do 100 m2 tl 80 mm</t>
  </si>
  <si>
    <t>-1950048218</t>
  </si>
  <si>
    <t>564831011</t>
  </si>
  <si>
    <t>Podklad ze štěrkodrtě ŠD plochy do 100 m2 tl 100 mm</t>
  </si>
  <si>
    <t>628729280</t>
  </si>
  <si>
    <t>Ostatní konstrukce a práce-bourání</t>
  </si>
  <si>
    <t>91637121x</t>
  </si>
  <si>
    <t>Osazení skrytého ocelového obrubníku  zarytím včetně začištění</t>
  </si>
  <si>
    <t>-548388655</t>
  </si>
  <si>
    <t>2724517x</t>
  </si>
  <si>
    <t>obrubník ocelový pás</t>
  </si>
  <si>
    <t>-752847326</t>
  </si>
  <si>
    <t>21-M</t>
  </si>
  <si>
    <t>Elektromontáže</t>
  </si>
  <si>
    <t>M21</t>
  </si>
  <si>
    <t xml:space="preserve">Elektromontáže_x000D_
</t>
  </si>
  <si>
    <t>2108101x</t>
  </si>
  <si>
    <t>chranicka vrapovana</t>
  </si>
  <si>
    <t>-916741966</t>
  </si>
  <si>
    <t>22</t>
  </si>
  <si>
    <t>34111076</t>
  </si>
  <si>
    <t xml:space="preserve">Kabel silový s Cu jádrem 750 V CYKY 4Bx10 mm2 </t>
  </si>
  <si>
    <t>-2021199736</t>
  </si>
  <si>
    <t>M46</t>
  </si>
  <si>
    <t xml:space="preserve">Zemní práce při montážích_x000D_
</t>
  </si>
  <si>
    <t>23</t>
  </si>
  <si>
    <t>460490012</t>
  </si>
  <si>
    <t xml:space="preserve">Fólie výstražná z PVC, šířka 25 cm </t>
  </si>
  <si>
    <t>184620698</t>
  </si>
  <si>
    <t xml:space="preserve">Dřevěná mostovka z tvrdých hranolů - vč. montáže </t>
  </si>
  <si>
    <t xml:space="preserve">Dřevěná lávka mostu z tvrdých fošen - vč. montáže </t>
  </si>
  <si>
    <t>Dřevěná spodní konstrukce povalového chodníku z tvrdých hranolů - vč. montáže</t>
  </si>
  <si>
    <t xml:space="preserve">Dřevěná horní konstrukce povalového chodníku z tvrdých hranolů - vč. montáže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</si>
</sst>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8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2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6"/>
      <c r="BE5" s="179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84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6"/>
      <c r="BE6" s="180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0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80"/>
      <c r="BS8" s="13" t="s">
        <v>6</v>
      </c>
    </row>
    <row r="9" spans="1:74" ht="14.45" customHeight="1">
      <c r="B9" s="16"/>
      <c r="AR9" s="16"/>
      <c r="BE9" s="180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80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80"/>
      <c r="BS11" s="13" t="s">
        <v>6</v>
      </c>
    </row>
    <row r="12" spans="1:74" ht="6.95" customHeight="1">
      <c r="B12" s="16"/>
      <c r="AR12" s="16"/>
      <c r="BE12" s="180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80"/>
      <c r="BS13" s="13" t="s">
        <v>6</v>
      </c>
    </row>
    <row r="14" spans="1:74" ht="12.75">
      <c r="B14" s="16"/>
      <c r="E14" s="185" t="s">
        <v>28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3" t="s">
        <v>26</v>
      </c>
      <c r="AN14" s="25" t="s">
        <v>28</v>
      </c>
      <c r="AR14" s="16"/>
      <c r="BE14" s="180"/>
      <c r="BS14" s="13" t="s">
        <v>6</v>
      </c>
    </row>
    <row r="15" spans="1:74" ht="6.95" customHeight="1">
      <c r="B15" s="16"/>
      <c r="AR15" s="16"/>
      <c r="BE15" s="180"/>
      <c r="BS15" s="13" t="s">
        <v>3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80"/>
      <c r="BS16" s="13" t="s">
        <v>3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80"/>
      <c r="BS17" s="13" t="s">
        <v>30</v>
      </c>
    </row>
    <row r="18" spans="2:71" ht="6.95" customHeight="1">
      <c r="B18" s="16"/>
      <c r="AR18" s="16"/>
      <c r="BE18" s="180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80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80"/>
      <c r="BS20" s="13" t="s">
        <v>30</v>
      </c>
    </row>
    <row r="21" spans="2:71" ht="6.95" customHeight="1">
      <c r="B21" s="16"/>
      <c r="AR21" s="16"/>
      <c r="BE21" s="180"/>
    </row>
    <row r="22" spans="2:71" ht="12" customHeight="1">
      <c r="B22" s="16"/>
      <c r="D22" s="23" t="s">
        <v>32</v>
      </c>
      <c r="AR22" s="16"/>
      <c r="BE22" s="180"/>
    </row>
    <row r="23" spans="2:71" ht="16.5" customHeight="1">
      <c r="B23" s="16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6"/>
      <c r="BE23" s="180"/>
    </row>
    <row r="24" spans="2:71" ht="6.95" customHeight="1">
      <c r="B24" s="16"/>
      <c r="AR24" s="16"/>
      <c r="BE24" s="18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0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8">
        <f>ROUND(AG94,2)</f>
        <v>0</v>
      </c>
      <c r="AL26" s="189"/>
      <c r="AM26" s="189"/>
      <c r="AN26" s="189"/>
      <c r="AO26" s="189"/>
      <c r="AR26" s="28"/>
      <c r="BE26" s="180"/>
    </row>
    <row r="27" spans="2:71" s="1" customFormat="1" ht="6.95" customHeight="1">
      <c r="B27" s="28"/>
      <c r="AR27" s="28"/>
      <c r="BE27" s="180"/>
    </row>
    <row r="28" spans="2:71" s="1" customFormat="1" ht="12.75">
      <c r="B28" s="28"/>
      <c r="L28" s="190" t="s">
        <v>34</v>
      </c>
      <c r="M28" s="190"/>
      <c r="N28" s="190"/>
      <c r="O28" s="190"/>
      <c r="P28" s="190"/>
      <c r="W28" s="190" t="s">
        <v>35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36</v>
      </c>
      <c r="AL28" s="190"/>
      <c r="AM28" s="190"/>
      <c r="AN28" s="190"/>
      <c r="AO28" s="190"/>
      <c r="AR28" s="28"/>
      <c r="BE28" s="180"/>
    </row>
    <row r="29" spans="2:71" s="2" customFormat="1" ht="14.45" customHeight="1">
      <c r="B29" s="32"/>
      <c r="D29" s="23" t="s">
        <v>37</v>
      </c>
      <c r="F29" s="23" t="s">
        <v>38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2"/>
      <c r="BE29" s="181"/>
    </row>
    <row r="30" spans="2:71" s="2" customFormat="1" ht="14.45" customHeight="1">
      <c r="B30" s="32"/>
      <c r="F30" s="23" t="s">
        <v>39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2"/>
      <c r="BE30" s="181"/>
    </row>
    <row r="31" spans="2:71" s="2" customFormat="1" ht="14.45" hidden="1" customHeight="1">
      <c r="B31" s="32"/>
      <c r="F31" s="23" t="s">
        <v>40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2"/>
      <c r="BE31" s="181"/>
    </row>
    <row r="32" spans="2:71" s="2" customFormat="1" ht="14.45" hidden="1" customHeight="1">
      <c r="B32" s="32"/>
      <c r="F32" s="23" t="s">
        <v>41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2"/>
      <c r="BE32" s="181"/>
    </row>
    <row r="33" spans="2:57" s="2" customFormat="1" ht="14.45" hidden="1" customHeight="1">
      <c r="B33" s="32"/>
      <c r="F33" s="23" t="s">
        <v>42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2"/>
      <c r="BE33" s="181"/>
    </row>
    <row r="34" spans="2:57" s="1" customFormat="1" ht="6.95" customHeight="1">
      <c r="B34" s="28"/>
      <c r="AR34" s="28"/>
      <c r="BE34" s="180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97" t="s">
        <v>45</v>
      </c>
      <c r="Y35" s="195"/>
      <c r="Z35" s="195"/>
      <c r="AA35" s="195"/>
      <c r="AB35" s="195"/>
      <c r="AC35" s="35"/>
      <c r="AD35" s="35"/>
      <c r="AE35" s="35"/>
      <c r="AF35" s="35"/>
      <c r="AG35" s="35"/>
      <c r="AH35" s="35"/>
      <c r="AI35" s="35"/>
      <c r="AJ35" s="35"/>
      <c r="AK35" s="194">
        <f>SUM(AK26:AK33)</f>
        <v>0</v>
      </c>
      <c r="AL35" s="195"/>
      <c r="AM35" s="195"/>
      <c r="AN35" s="195"/>
      <c r="AO35" s="196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521_2025</v>
      </c>
      <c r="AR84" s="44"/>
    </row>
    <row r="85" spans="1:91" s="4" customFormat="1" ht="36.950000000000003" customHeight="1">
      <c r="B85" s="45"/>
      <c r="C85" s="46" t="s">
        <v>16</v>
      </c>
      <c r="L85" s="160" t="str">
        <f>K6</f>
        <v>Mimoň, terénní úpravy zámeckého parku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2" t="str">
        <f>IF(AN8= "","",AN8)</f>
        <v>2. 6. 2025</v>
      </c>
      <c r="AN87" s="162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63" t="str">
        <f>IF(E17="","",E17)</f>
        <v xml:space="preserve"> </v>
      </c>
      <c r="AN89" s="164"/>
      <c r="AO89" s="164"/>
      <c r="AP89" s="164"/>
      <c r="AR89" s="28"/>
      <c r="AS89" s="165" t="s">
        <v>53</v>
      </c>
      <c r="AT89" s="16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63" t="str">
        <f>IF(E20="","",E20)</f>
        <v xml:space="preserve"> </v>
      </c>
      <c r="AN90" s="164"/>
      <c r="AO90" s="164"/>
      <c r="AP90" s="164"/>
      <c r="AR90" s="28"/>
      <c r="AS90" s="167"/>
      <c r="AT90" s="168"/>
      <c r="BD90" s="52"/>
    </row>
    <row r="91" spans="1:91" s="1" customFormat="1" ht="10.9" customHeight="1">
      <c r="B91" s="28"/>
      <c r="AR91" s="28"/>
      <c r="AS91" s="167"/>
      <c r="AT91" s="168"/>
      <c r="BD91" s="52"/>
    </row>
    <row r="92" spans="1:91" s="1" customFormat="1" ht="29.25" customHeight="1">
      <c r="B92" s="28"/>
      <c r="C92" s="169" t="s">
        <v>54</v>
      </c>
      <c r="D92" s="170"/>
      <c r="E92" s="170"/>
      <c r="F92" s="170"/>
      <c r="G92" s="170"/>
      <c r="H92" s="53"/>
      <c r="I92" s="172" t="s">
        <v>55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1" t="s">
        <v>56</v>
      </c>
      <c r="AH92" s="170"/>
      <c r="AI92" s="170"/>
      <c r="AJ92" s="170"/>
      <c r="AK92" s="170"/>
      <c r="AL92" s="170"/>
      <c r="AM92" s="170"/>
      <c r="AN92" s="172" t="s">
        <v>57</v>
      </c>
      <c r="AO92" s="170"/>
      <c r="AP92" s="173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7">
        <f>ROUND(SUM(AG95:AG98),2)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63" t="s">
        <v>1</v>
      </c>
      <c r="AR94" s="59"/>
      <c r="AS94" s="64">
        <f>ROUND(SUM(AS95:AS98),2)</f>
        <v>0</v>
      </c>
      <c r="AT94" s="65">
        <f>ROUND(SUM(AV94:AW94),2)</f>
        <v>0</v>
      </c>
      <c r="AU94" s="66">
        <f>ROUND(SUM(AU95:AU98),5)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74" t="s">
        <v>78</v>
      </c>
      <c r="E95" s="174"/>
      <c r="F95" s="174"/>
      <c r="G95" s="174"/>
      <c r="H95" s="174"/>
      <c r="I95" s="73"/>
      <c r="J95" s="174" t="s">
        <v>79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5">
        <f>'01 - SO 01 Lávka 1'!J30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4" t="s">
        <v>80</v>
      </c>
      <c r="AR95" s="71"/>
      <c r="AS95" s="75">
        <v>0</v>
      </c>
      <c r="AT95" s="76">
        <f>ROUND(SUM(AV95:AW95),2)</f>
        <v>0</v>
      </c>
      <c r="AU95" s="77">
        <f>'01 - SO 01 Lávka 1'!P122</f>
        <v>0</v>
      </c>
      <c r="AV95" s="76">
        <f>'01 - SO 01 Lávka 1'!J33</f>
        <v>0</v>
      </c>
      <c r="AW95" s="76">
        <f>'01 - SO 01 Lávka 1'!J34</f>
        <v>0</v>
      </c>
      <c r="AX95" s="76">
        <f>'01 - SO 01 Lávka 1'!J35</f>
        <v>0</v>
      </c>
      <c r="AY95" s="76">
        <f>'01 - SO 01 Lávka 1'!J36</f>
        <v>0</v>
      </c>
      <c r="AZ95" s="76">
        <f>'01 - SO 01 Lávka 1'!F33</f>
        <v>0</v>
      </c>
      <c r="BA95" s="76">
        <f>'01 - SO 01 Lávka 1'!F34</f>
        <v>0</v>
      </c>
      <c r="BB95" s="76">
        <f>'01 - SO 01 Lávka 1'!F35</f>
        <v>0</v>
      </c>
      <c r="BC95" s="76">
        <f>'01 - SO 01 Lávka 1'!F36</f>
        <v>0</v>
      </c>
      <c r="BD95" s="78">
        <f>'01 - SO 01 Lávka 1'!F37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83</v>
      </c>
    </row>
    <row r="96" spans="1:91" s="6" customFormat="1" ht="16.5" customHeight="1">
      <c r="A96" s="70" t="s">
        <v>77</v>
      </c>
      <c r="B96" s="71"/>
      <c r="C96" s="72"/>
      <c r="D96" s="174" t="s">
        <v>84</v>
      </c>
      <c r="E96" s="174"/>
      <c r="F96" s="174"/>
      <c r="G96" s="174"/>
      <c r="H96" s="174"/>
      <c r="I96" s="73"/>
      <c r="J96" s="174" t="s">
        <v>85</v>
      </c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5">
        <f>'02 - SO 02 Lávka 2'!J30</f>
        <v>0</v>
      </c>
      <c r="AH96" s="176"/>
      <c r="AI96" s="176"/>
      <c r="AJ96" s="176"/>
      <c r="AK96" s="176"/>
      <c r="AL96" s="176"/>
      <c r="AM96" s="176"/>
      <c r="AN96" s="175">
        <f>SUM(AG96,AT96)</f>
        <v>0</v>
      </c>
      <c r="AO96" s="176"/>
      <c r="AP96" s="176"/>
      <c r="AQ96" s="74" t="s">
        <v>80</v>
      </c>
      <c r="AR96" s="71"/>
      <c r="AS96" s="75">
        <v>0</v>
      </c>
      <c r="AT96" s="76">
        <f>ROUND(SUM(AV96:AW96),2)</f>
        <v>0</v>
      </c>
      <c r="AU96" s="77">
        <f>'02 - SO 02 Lávka 2'!P122</f>
        <v>0</v>
      </c>
      <c r="AV96" s="76">
        <f>'02 - SO 02 Lávka 2'!J33</f>
        <v>0</v>
      </c>
      <c r="AW96" s="76">
        <f>'02 - SO 02 Lávka 2'!J34</f>
        <v>0</v>
      </c>
      <c r="AX96" s="76">
        <f>'02 - SO 02 Lávka 2'!J35</f>
        <v>0</v>
      </c>
      <c r="AY96" s="76">
        <f>'02 - SO 02 Lávka 2'!J36</f>
        <v>0</v>
      </c>
      <c r="AZ96" s="76">
        <f>'02 - SO 02 Lávka 2'!F33</f>
        <v>0</v>
      </c>
      <c r="BA96" s="76">
        <f>'02 - SO 02 Lávka 2'!F34</f>
        <v>0</v>
      </c>
      <c r="BB96" s="76">
        <f>'02 - SO 02 Lávka 2'!F35</f>
        <v>0</v>
      </c>
      <c r="BC96" s="76">
        <f>'02 - SO 02 Lávka 2'!F36</f>
        <v>0</v>
      </c>
      <c r="BD96" s="78">
        <f>'02 - SO 02 Lávka 2'!F37</f>
        <v>0</v>
      </c>
      <c r="BT96" s="79" t="s">
        <v>81</v>
      </c>
      <c r="BV96" s="79" t="s">
        <v>75</v>
      </c>
      <c r="BW96" s="79" t="s">
        <v>86</v>
      </c>
      <c r="BX96" s="79" t="s">
        <v>4</v>
      </c>
      <c r="CL96" s="79" t="s">
        <v>1</v>
      </c>
      <c r="CM96" s="79" t="s">
        <v>83</v>
      </c>
    </row>
    <row r="97" spans="1:91" s="6" customFormat="1" ht="16.5" customHeight="1">
      <c r="A97" s="70" t="s">
        <v>77</v>
      </c>
      <c r="B97" s="71"/>
      <c r="C97" s="72"/>
      <c r="D97" s="174" t="s">
        <v>87</v>
      </c>
      <c r="E97" s="174"/>
      <c r="F97" s="174"/>
      <c r="G97" s="174"/>
      <c r="H97" s="174"/>
      <c r="I97" s="73"/>
      <c r="J97" s="174" t="s">
        <v>88</v>
      </c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5">
        <f>'901 - VON'!J30</f>
        <v>0</v>
      </c>
      <c r="AH97" s="176"/>
      <c r="AI97" s="176"/>
      <c r="AJ97" s="176"/>
      <c r="AK97" s="176"/>
      <c r="AL97" s="176"/>
      <c r="AM97" s="176"/>
      <c r="AN97" s="175">
        <f>SUM(AG97,AT97)</f>
        <v>0</v>
      </c>
      <c r="AO97" s="176"/>
      <c r="AP97" s="176"/>
      <c r="AQ97" s="74" t="s">
        <v>88</v>
      </c>
      <c r="AR97" s="71"/>
      <c r="AS97" s="75">
        <v>0</v>
      </c>
      <c r="AT97" s="76">
        <f>ROUND(SUM(AV97:AW97),2)</f>
        <v>0</v>
      </c>
      <c r="AU97" s="77">
        <f>'901 - VON'!P121</f>
        <v>0</v>
      </c>
      <c r="AV97" s="76">
        <f>'901 - VON'!J33</f>
        <v>0</v>
      </c>
      <c r="AW97" s="76">
        <f>'901 - VON'!J34</f>
        <v>0</v>
      </c>
      <c r="AX97" s="76">
        <f>'901 - VON'!J35</f>
        <v>0</v>
      </c>
      <c r="AY97" s="76">
        <f>'901 - VON'!J36</f>
        <v>0</v>
      </c>
      <c r="AZ97" s="76">
        <f>'901 - VON'!F33</f>
        <v>0</v>
      </c>
      <c r="BA97" s="76">
        <f>'901 - VON'!F34</f>
        <v>0</v>
      </c>
      <c r="BB97" s="76">
        <f>'901 - VON'!F35</f>
        <v>0</v>
      </c>
      <c r="BC97" s="76">
        <f>'901 - VON'!F36</f>
        <v>0</v>
      </c>
      <c r="BD97" s="78">
        <f>'901 - VON'!F37</f>
        <v>0</v>
      </c>
      <c r="BT97" s="79" t="s">
        <v>81</v>
      </c>
      <c r="BV97" s="79" t="s">
        <v>75</v>
      </c>
      <c r="BW97" s="79" t="s">
        <v>89</v>
      </c>
      <c r="BX97" s="79" t="s">
        <v>4</v>
      </c>
      <c r="CL97" s="79" t="s">
        <v>1</v>
      </c>
      <c r="CM97" s="79" t="s">
        <v>83</v>
      </c>
    </row>
    <row r="98" spans="1:91" s="6" customFormat="1" ht="16.5" customHeight="1">
      <c r="A98" s="70" t="s">
        <v>77</v>
      </c>
      <c r="B98" s="71"/>
      <c r="C98" s="72"/>
      <c r="D98" s="174" t="s">
        <v>90</v>
      </c>
      <c r="E98" s="174"/>
      <c r="F98" s="174"/>
      <c r="G98" s="174"/>
      <c r="H98" s="174"/>
      <c r="I98" s="73"/>
      <c r="J98" s="174" t="s">
        <v>91</v>
      </c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5">
        <f>'03 - SO 03  cesty'!J30</f>
        <v>0</v>
      </c>
      <c r="AH98" s="176"/>
      <c r="AI98" s="176"/>
      <c r="AJ98" s="176"/>
      <c r="AK98" s="176"/>
      <c r="AL98" s="176"/>
      <c r="AM98" s="176"/>
      <c r="AN98" s="175">
        <f>SUM(AG98,AT98)</f>
        <v>0</v>
      </c>
      <c r="AO98" s="176"/>
      <c r="AP98" s="176"/>
      <c r="AQ98" s="74" t="s">
        <v>80</v>
      </c>
      <c r="AR98" s="71"/>
      <c r="AS98" s="80">
        <v>0</v>
      </c>
      <c r="AT98" s="81">
        <f>ROUND(SUM(AV98:AW98),2)</f>
        <v>0</v>
      </c>
      <c r="AU98" s="82">
        <f>'03 - SO 03  cesty'!P126</f>
        <v>0</v>
      </c>
      <c r="AV98" s="81">
        <f>'03 - SO 03  cesty'!J33</f>
        <v>0</v>
      </c>
      <c r="AW98" s="81">
        <f>'03 - SO 03  cesty'!J34</f>
        <v>0</v>
      </c>
      <c r="AX98" s="81">
        <f>'03 - SO 03  cesty'!J35</f>
        <v>0</v>
      </c>
      <c r="AY98" s="81">
        <f>'03 - SO 03  cesty'!J36</f>
        <v>0</v>
      </c>
      <c r="AZ98" s="81">
        <f>'03 - SO 03  cesty'!F33</f>
        <v>0</v>
      </c>
      <c r="BA98" s="81">
        <f>'03 - SO 03  cesty'!F34</f>
        <v>0</v>
      </c>
      <c r="BB98" s="81">
        <f>'03 - SO 03  cesty'!F35</f>
        <v>0</v>
      </c>
      <c r="BC98" s="81">
        <f>'03 - SO 03  cesty'!F36</f>
        <v>0</v>
      </c>
      <c r="BD98" s="83">
        <f>'03 - SO 03  cesty'!F37</f>
        <v>0</v>
      </c>
      <c r="BT98" s="79" t="s">
        <v>81</v>
      </c>
      <c r="BV98" s="79" t="s">
        <v>75</v>
      </c>
      <c r="BW98" s="79" t="s">
        <v>92</v>
      </c>
      <c r="BX98" s="79" t="s">
        <v>4</v>
      </c>
      <c r="CL98" s="79" t="s">
        <v>1</v>
      </c>
      <c r="CM98" s="79" t="s">
        <v>83</v>
      </c>
    </row>
    <row r="99" spans="1:91" s="1" customFormat="1" ht="30" customHeight="1">
      <c r="B99" s="28"/>
      <c r="AR99" s="28"/>
    </row>
    <row r="100" spans="1:91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8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SO 01 Lávka 1'!C2" display="/" xr:uid="{00000000-0004-0000-0000-000000000000}"/>
    <hyperlink ref="A96" location="'02 - SO 02 Lávka 2'!C2" display="/" xr:uid="{00000000-0004-0000-0000-000001000000}"/>
    <hyperlink ref="A97" location="'901 - VON'!C2" display="/" xr:uid="{00000000-0004-0000-0000-000002000000}"/>
    <hyperlink ref="A98" location="'03 - SO 03  cesty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8"/>
  <sheetViews>
    <sheetView showGridLines="0" topLeftCell="A129" workbookViewId="0">
      <selection activeCell="F139" sqref="F13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Mimoň, terénní úpravy zámeckého parku</v>
      </c>
      <c r="F7" s="200"/>
      <c r="G7" s="200"/>
      <c r="H7" s="20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60" t="s">
        <v>95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2" t="str">
        <f>'Rekapitulace stavby'!E14</f>
        <v>Vyplň údaj</v>
      </c>
      <c r="F18" s="182"/>
      <c r="G18" s="182"/>
      <c r="H18" s="18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87" t="s">
        <v>1</v>
      </c>
      <c r="F27" s="187"/>
      <c r="G27" s="187"/>
      <c r="H27" s="18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ROUND((SUM(BE122:BE147)),  2)</f>
        <v>0</v>
      </c>
      <c r="I33" s="88">
        <v>0.21</v>
      </c>
      <c r="J33" s="87">
        <f>ROUND(((SUM(BE122:BE147))*I33),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ROUND((SUM(BF122:BF147)),  2)</f>
        <v>0</v>
      </c>
      <c r="I34" s="88">
        <v>0.12</v>
      </c>
      <c r="J34" s="87">
        <f>ROUND(((SUM(BF122:BF147))*I34),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ROUND((SUM(BG122:BG147)),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ROUND((SUM(BH122:BH147)),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ROUND((SUM(BI122:BI147)),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Mimoň, terénní úpravy zámeckého parku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60" t="str">
        <f>E9</f>
        <v>01 - SO 01 Lávka 1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J122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101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customHeight="1">
      <c r="B98" s="104"/>
      <c r="D98" s="105" t="s">
        <v>102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19.899999999999999" customHeight="1">
      <c r="B99" s="104"/>
      <c r="D99" s="105" t="s">
        <v>103</v>
      </c>
      <c r="E99" s="106"/>
      <c r="F99" s="106"/>
      <c r="G99" s="106"/>
      <c r="H99" s="106"/>
      <c r="I99" s="106"/>
      <c r="J99" s="107">
        <f>J133</f>
        <v>0</v>
      </c>
      <c r="L99" s="104"/>
    </row>
    <row r="100" spans="2:12" s="9" customFormat="1" ht="19.899999999999999" customHeight="1">
      <c r="B100" s="104"/>
      <c r="D100" s="105" t="s">
        <v>104</v>
      </c>
      <c r="E100" s="106"/>
      <c r="F100" s="106"/>
      <c r="G100" s="106"/>
      <c r="H100" s="106"/>
      <c r="I100" s="106"/>
      <c r="J100" s="107">
        <f>J137</f>
        <v>0</v>
      </c>
      <c r="L100" s="104"/>
    </row>
    <row r="101" spans="2:12" s="9" customFormat="1" ht="19.899999999999999" customHeight="1">
      <c r="B101" s="104"/>
      <c r="D101" s="105" t="s">
        <v>105</v>
      </c>
      <c r="E101" s="106"/>
      <c r="F101" s="106"/>
      <c r="G101" s="106"/>
      <c r="H101" s="106"/>
      <c r="I101" s="106"/>
      <c r="J101" s="107">
        <f>J140</f>
        <v>0</v>
      </c>
      <c r="L101" s="104"/>
    </row>
    <row r="102" spans="2:12" s="9" customFormat="1" ht="19.899999999999999" customHeight="1">
      <c r="B102" s="104"/>
      <c r="D102" s="105" t="s">
        <v>106</v>
      </c>
      <c r="E102" s="106"/>
      <c r="F102" s="106"/>
      <c r="G102" s="106"/>
      <c r="H102" s="106"/>
      <c r="I102" s="106"/>
      <c r="J102" s="107">
        <f>J145</f>
        <v>0</v>
      </c>
      <c r="L102" s="104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Mimoň, terénní úpravy zámeckého parku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94</v>
      </c>
      <c r="L113" s="28"/>
    </row>
    <row r="114" spans="2:65" s="1" customFormat="1" ht="16.5" customHeight="1">
      <c r="B114" s="28"/>
      <c r="E114" s="160" t="str">
        <f>E9</f>
        <v>01 - SO 01 Lávka 1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2. 6. 2025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 xml:space="preserve"> </v>
      </c>
      <c r="I118" s="23" t="s">
        <v>29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27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108</v>
      </c>
      <c r="D121" s="110" t="s">
        <v>58</v>
      </c>
      <c r="E121" s="110" t="s">
        <v>54</v>
      </c>
      <c r="F121" s="110" t="s">
        <v>55</v>
      </c>
      <c r="G121" s="110" t="s">
        <v>109</v>
      </c>
      <c r="H121" s="110" t="s">
        <v>110</v>
      </c>
      <c r="I121" s="110" t="s">
        <v>111</v>
      </c>
      <c r="J121" s="111" t="s">
        <v>98</v>
      </c>
      <c r="K121" s="112" t="s">
        <v>112</v>
      </c>
      <c r="L121" s="108"/>
      <c r="M121" s="55" t="s">
        <v>1</v>
      </c>
      <c r="N121" s="56" t="s">
        <v>37</v>
      </c>
      <c r="O121" s="56" t="s">
        <v>113</v>
      </c>
      <c r="P121" s="56" t="s">
        <v>114</v>
      </c>
      <c r="Q121" s="56" t="s">
        <v>115</v>
      </c>
      <c r="R121" s="56" t="s">
        <v>116</v>
      </c>
      <c r="S121" s="56" t="s">
        <v>117</v>
      </c>
      <c r="T121" s="57" t="s">
        <v>118</v>
      </c>
    </row>
    <row r="122" spans="2:65" s="1" customFormat="1" ht="22.9" customHeight="1">
      <c r="B122" s="28"/>
      <c r="C122" s="60" t="s">
        <v>119</v>
      </c>
      <c r="J122" s="113">
        <f>BK122</f>
        <v>0</v>
      </c>
      <c r="L122" s="28"/>
      <c r="M122" s="58"/>
      <c r="N122" s="49"/>
      <c r="O122" s="49"/>
      <c r="P122" s="114">
        <f>P123</f>
        <v>0</v>
      </c>
      <c r="Q122" s="49"/>
      <c r="R122" s="114">
        <f>R123</f>
        <v>59.916306120000002</v>
      </c>
      <c r="S122" s="49"/>
      <c r="T122" s="115">
        <f>T123</f>
        <v>0</v>
      </c>
      <c r="AT122" s="13" t="s">
        <v>72</v>
      </c>
      <c r="AU122" s="13" t="s">
        <v>100</v>
      </c>
      <c r="BK122" s="116">
        <f>BK123</f>
        <v>0</v>
      </c>
    </row>
    <row r="123" spans="2:65" s="11" customFormat="1" ht="25.9" customHeight="1">
      <c r="B123" s="117"/>
      <c r="D123" s="118" t="s">
        <v>72</v>
      </c>
      <c r="E123" s="119" t="s">
        <v>120</v>
      </c>
      <c r="F123" s="119" t="s">
        <v>121</v>
      </c>
      <c r="I123" s="120"/>
      <c r="J123" s="121">
        <f>BK123</f>
        <v>0</v>
      </c>
      <c r="L123" s="117"/>
      <c r="M123" s="122"/>
      <c r="P123" s="123">
        <f>P124+P133+P137+P140+P145</f>
        <v>0</v>
      </c>
      <c r="R123" s="123">
        <f>R124+R133+R137+R140+R145</f>
        <v>59.916306120000002</v>
      </c>
      <c r="T123" s="124">
        <f>T124+T133+T137+T140+T145</f>
        <v>0</v>
      </c>
      <c r="AR123" s="118" t="s">
        <v>81</v>
      </c>
      <c r="AT123" s="125" t="s">
        <v>72</v>
      </c>
      <c r="AU123" s="125" t="s">
        <v>73</v>
      </c>
      <c r="AY123" s="118" t="s">
        <v>122</v>
      </c>
      <c r="BK123" s="126">
        <f>BK124+BK133+BK137+BK140+BK145</f>
        <v>0</v>
      </c>
    </row>
    <row r="124" spans="2:65" s="11" customFormat="1" ht="22.9" customHeight="1">
      <c r="B124" s="117"/>
      <c r="D124" s="118" t="s">
        <v>72</v>
      </c>
      <c r="E124" s="127" t="s">
        <v>83</v>
      </c>
      <c r="F124" s="127" t="s">
        <v>123</v>
      </c>
      <c r="I124" s="120"/>
      <c r="J124" s="128">
        <f>BK124</f>
        <v>0</v>
      </c>
      <c r="L124" s="117"/>
      <c r="M124" s="122"/>
      <c r="P124" s="123">
        <f>SUM(P125:P132)</f>
        <v>0</v>
      </c>
      <c r="R124" s="123">
        <f>SUM(R125:R132)</f>
        <v>4.8648151200000003</v>
      </c>
      <c r="T124" s="124">
        <f>SUM(T125:T132)</f>
        <v>0</v>
      </c>
      <c r="AR124" s="118" t="s">
        <v>81</v>
      </c>
      <c r="AT124" s="125" t="s">
        <v>72</v>
      </c>
      <c r="AU124" s="125" t="s">
        <v>81</v>
      </c>
      <c r="AY124" s="118" t="s">
        <v>122</v>
      </c>
      <c r="BK124" s="126">
        <f>SUM(BK125:BK132)</f>
        <v>0</v>
      </c>
    </row>
    <row r="125" spans="2:65" s="1" customFormat="1" ht="24.2" customHeight="1">
      <c r="B125" s="129"/>
      <c r="C125" s="130" t="s">
        <v>81</v>
      </c>
      <c r="D125" s="130" t="s">
        <v>124</v>
      </c>
      <c r="E125" s="131" t="s">
        <v>125</v>
      </c>
      <c r="F125" s="132" t="s">
        <v>126</v>
      </c>
      <c r="G125" s="133" t="s">
        <v>127</v>
      </c>
      <c r="H125" s="134">
        <v>1.1160000000000001</v>
      </c>
      <c r="I125" s="135"/>
      <c r="J125" s="136">
        <f t="shared" ref="J125:J132" si="0">ROUND(I125*H125,2)</f>
        <v>0</v>
      </c>
      <c r="K125" s="137"/>
      <c r="L125" s="28"/>
      <c r="M125" s="138" t="s">
        <v>1</v>
      </c>
      <c r="N125" s="139" t="s">
        <v>38</v>
      </c>
      <c r="P125" s="140">
        <f t="shared" ref="P125:P132" si="1">O125*H125</f>
        <v>0</v>
      </c>
      <c r="Q125" s="140">
        <v>2.16</v>
      </c>
      <c r="R125" s="140">
        <f t="shared" ref="R125:R132" si="2">Q125*H125</f>
        <v>2.4105600000000003</v>
      </c>
      <c r="S125" s="140">
        <v>0</v>
      </c>
      <c r="T125" s="141">
        <f t="shared" ref="T125:T132" si="3">S125*H125</f>
        <v>0</v>
      </c>
      <c r="AR125" s="142" t="s">
        <v>128</v>
      </c>
      <c r="AT125" s="142" t="s">
        <v>124</v>
      </c>
      <c r="AU125" s="142" t="s">
        <v>83</v>
      </c>
      <c r="AY125" s="13" t="s">
        <v>122</v>
      </c>
      <c r="BE125" s="143">
        <f t="shared" ref="BE125:BE132" si="4">IF(N125="základní",J125,0)</f>
        <v>0</v>
      </c>
      <c r="BF125" s="143">
        <f t="shared" ref="BF125:BF132" si="5">IF(N125="snížená",J125,0)</f>
        <v>0</v>
      </c>
      <c r="BG125" s="143">
        <f t="shared" ref="BG125:BG132" si="6">IF(N125="zákl. přenesená",J125,0)</f>
        <v>0</v>
      </c>
      <c r="BH125" s="143">
        <f t="shared" ref="BH125:BH132" si="7">IF(N125="sníž. přenesená",J125,0)</f>
        <v>0</v>
      </c>
      <c r="BI125" s="143">
        <f t="shared" ref="BI125:BI132" si="8">IF(N125="nulová",J125,0)</f>
        <v>0</v>
      </c>
      <c r="BJ125" s="13" t="s">
        <v>81</v>
      </c>
      <c r="BK125" s="143">
        <f t="shared" ref="BK125:BK132" si="9">ROUND(I125*H125,2)</f>
        <v>0</v>
      </c>
      <c r="BL125" s="13" t="s">
        <v>128</v>
      </c>
      <c r="BM125" s="142" t="s">
        <v>129</v>
      </c>
    </row>
    <row r="126" spans="2:65" s="1" customFormat="1" ht="24.2" customHeight="1">
      <c r="B126" s="129"/>
      <c r="C126" s="130" t="s">
        <v>83</v>
      </c>
      <c r="D126" s="130" t="s">
        <v>124</v>
      </c>
      <c r="E126" s="131" t="s">
        <v>130</v>
      </c>
      <c r="F126" s="132" t="s">
        <v>131</v>
      </c>
      <c r="G126" s="133" t="s">
        <v>127</v>
      </c>
      <c r="H126" s="134">
        <v>0.74399999999999999</v>
      </c>
      <c r="I126" s="135"/>
      <c r="J126" s="136">
        <f t="shared" si="0"/>
        <v>0</v>
      </c>
      <c r="K126" s="137"/>
      <c r="L126" s="28"/>
      <c r="M126" s="138" t="s">
        <v>1</v>
      </c>
      <c r="N126" s="139" t="s">
        <v>38</v>
      </c>
      <c r="P126" s="140">
        <f t="shared" si="1"/>
        <v>0</v>
      </c>
      <c r="Q126" s="140">
        <v>2.16</v>
      </c>
      <c r="R126" s="140">
        <f t="shared" si="2"/>
        <v>1.60704</v>
      </c>
      <c r="S126" s="140">
        <v>0</v>
      </c>
      <c r="T126" s="141">
        <f t="shared" si="3"/>
        <v>0</v>
      </c>
      <c r="AR126" s="142" t="s">
        <v>128</v>
      </c>
      <c r="AT126" s="142" t="s">
        <v>124</v>
      </c>
      <c r="AU126" s="142" t="s">
        <v>83</v>
      </c>
      <c r="AY126" s="13" t="s">
        <v>122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81</v>
      </c>
      <c r="BK126" s="143">
        <f t="shared" si="9"/>
        <v>0</v>
      </c>
      <c r="BL126" s="13" t="s">
        <v>128</v>
      </c>
      <c r="BM126" s="142" t="s">
        <v>132</v>
      </c>
    </row>
    <row r="127" spans="2:65" s="1" customFormat="1" ht="16.5" customHeight="1">
      <c r="B127" s="129"/>
      <c r="C127" s="130" t="s">
        <v>133</v>
      </c>
      <c r="D127" s="130" t="s">
        <v>124</v>
      </c>
      <c r="E127" s="131" t="s">
        <v>134</v>
      </c>
      <c r="F127" s="132" t="s">
        <v>135</v>
      </c>
      <c r="G127" s="133" t="s">
        <v>127</v>
      </c>
      <c r="H127" s="134">
        <v>0.186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38</v>
      </c>
      <c r="P127" s="140">
        <f t="shared" si="1"/>
        <v>0</v>
      </c>
      <c r="Q127" s="140">
        <v>2.3010199999999998</v>
      </c>
      <c r="R127" s="140">
        <f t="shared" si="2"/>
        <v>0.42798971999999996</v>
      </c>
      <c r="S127" s="140">
        <v>0</v>
      </c>
      <c r="T127" s="141">
        <f t="shared" si="3"/>
        <v>0</v>
      </c>
      <c r="AR127" s="142" t="s">
        <v>128</v>
      </c>
      <c r="AT127" s="142" t="s">
        <v>124</v>
      </c>
      <c r="AU127" s="142" t="s">
        <v>83</v>
      </c>
      <c r="AY127" s="13" t="s">
        <v>122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81</v>
      </c>
      <c r="BK127" s="143">
        <f t="shared" si="9"/>
        <v>0</v>
      </c>
      <c r="BL127" s="13" t="s">
        <v>128</v>
      </c>
      <c r="BM127" s="142" t="s">
        <v>136</v>
      </c>
    </row>
    <row r="128" spans="2:65" s="1" customFormat="1" ht="24.2" customHeight="1">
      <c r="B128" s="129"/>
      <c r="C128" s="130" t="s">
        <v>128</v>
      </c>
      <c r="D128" s="130" t="s">
        <v>124</v>
      </c>
      <c r="E128" s="131" t="s">
        <v>137</v>
      </c>
      <c r="F128" s="132" t="s">
        <v>138</v>
      </c>
      <c r="G128" s="133" t="s">
        <v>127</v>
      </c>
      <c r="H128" s="134">
        <v>4.32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38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128</v>
      </c>
      <c r="AT128" s="142" t="s">
        <v>124</v>
      </c>
      <c r="AU128" s="142" t="s">
        <v>83</v>
      </c>
      <c r="AY128" s="13" t="s">
        <v>122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81</v>
      </c>
      <c r="BK128" s="143">
        <f t="shared" si="9"/>
        <v>0</v>
      </c>
      <c r="BL128" s="13" t="s">
        <v>128</v>
      </c>
      <c r="BM128" s="142" t="s">
        <v>139</v>
      </c>
    </row>
    <row r="129" spans="2:65" s="1" customFormat="1" ht="37.9" customHeight="1">
      <c r="B129" s="129"/>
      <c r="C129" s="130" t="s">
        <v>140</v>
      </c>
      <c r="D129" s="130" t="s">
        <v>124</v>
      </c>
      <c r="E129" s="131" t="s">
        <v>141</v>
      </c>
      <c r="F129" s="132" t="s">
        <v>142</v>
      </c>
      <c r="G129" s="133" t="s">
        <v>127</v>
      </c>
      <c r="H129" s="134">
        <v>4.32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38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128</v>
      </c>
      <c r="AT129" s="142" t="s">
        <v>124</v>
      </c>
      <c r="AU129" s="142" t="s">
        <v>83</v>
      </c>
      <c r="AY129" s="13" t="s">
        <v>122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81</v>
      </c>
      <c r="BK129" s="143">
        <f t="shared" si="9"/>
        <v>0</v>
      </c>
      <c r="BL129" s="13" t="s">
        <v>128</v>
      </c>
      <c r="BM129" s="142" t="s">
        <v>143</v>
      </c>
    </row>
    <row r="130" spans="2:65" s="1" customFormat="1" ht="16.5" customHeight="1">
      <c r="B130" s="129"/>
      <c r="C130" s="130" t="s">
        <v>144</v>
      </c>
      <c r="D130" s="130" t="s">
        <v>124</v>
      </c>
      <c r="E130" s="131" t="s">
        <v>145</v>
      </c>
      <c r="F130" s="132" t="s">
        <v>146</v>
      </c>
      <c r="G130" s="133" t="s">
        <v>147</v>
      </c>
      <c r="H130" s="134">
        <v>20.239999999999998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38</v>
      </c>
      <c r="P130" s="140">
        <f t="shared" si="1"/>
        <v>0</v>
      </c>
      <c r="Q130" s="140">
        <v>1.2999999999999999E-3</v>
      </c>
      <c r="R130" s="140">
        <f t="shared" si="2"/>
        <v>2.6311999999999995E-2</v>
      </c>
      <c r="S130" s="140">
        <v>0</v>
      </c>
      <c r="T130" s="141">
        <f t="shared" si="3"/>
        <v>0</v>
      </c>
      <c r="AR130" s="142" t="s">
        <v>128</v>
      </c>
      <c r="AT130" s="142" t="s">
        <v>124</v>
      </c>
      <c r="AU130" s="142" t="s">
        <v>83</v>
      </c>
      <c r="AY130" s="13" t="s">
        <v>122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81</v>
      </c>
      <c r="BK130" s="143">
        <f t="shared" si="9"/>
        <v>0</v>
      </c>
      <c r="BL130" s="13" t="s">
        <v>128</v>
      </c>
      <c r="BM130" s="142" t="s">
        <v>148</v>
      </c>
    </row>
    <row r="131" spans="2:65" s="1" customFormat="1" ht="16.5" customHeight="1">
      <c r="B131" s="129"/>
      <c r="C131" s="130" t="s">
        <v>149</v>
      </c>
      <c r="D131" s="130" t="s">
        <v>124</v>
      </c>
      <c r="E131" s="131" t="s">
        <v>150</v>
      </c>
      <c r="F131" s="132" t="s">
        <v>151</v>
      </c>
      <c r="G131" s="133" t="s">
        <v>147</v>
      </c>
      <c r="H131" s="134">
        <v>20.239999999999998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38</v>
      </c>
      <c r="P131" s="140">
        <f t="shared" si="1"/>
        <v>0</v>
      </c>
      <c r="Q131" s="140">
        <v>4.0000000000000003E-5</v>
      </c>
      <c r="R131" s="140">
        <f t="shared" si="2"/>
        <v>8.0960000000000005E-4</v>
      </c>
      <c r="S131" s="140">
        <v>0</v>
      </c>
      <c r="T131" s="141">
        <f t="shared" si="3"/>
        <v>0</v>
      </c>
      <c r="AR131" s="142" t="s">
        <v>128</v>
      </c>
      <c r="AT131" s="142" t="s">
        <v>124</v>
      </c>
      <c r="AU131" s="142" t="s">
        <v>83</v>
      </c>
      <c r="AY131" s="13" t="s">
        <v>122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81</v>
      </c>
      <c r="BK131" s="143">
        <f t="shared" si="9"/>
        <v>0</v>
      </c>
      <c r="BL131" s="13" t="s">
        <v>128</v>
      </c>
      <c r="BM131" s="142" t="s">
        <v>152</v>
      </c>
    </row>
    <row r="132" spans="2:65" s="1" customFormat="1" ht="24.2" customHeight="1">
      <c r="B132" s="129"/>
      <c r="C132" s="130" t="s">
        <v>153</v>
      </c>
      <c r="D132" s="130" t="s">
        <v>124</v>
      </c>
      <c r="E132" s="131" t="s">
        <v>154</v>
      </c>
      <c r="F132" s="132" t="s">
        <v>155</v>
      </c>
      <c r="G132" s="133" t="s">
        <v>156</v>
      </c>
      <c r="H132" s="134">
        <v>0.37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38</v>
      </c>
      <c r="P132" s="140">
        <f t="shared" si="1"/>
        <v>0</v>
      </c>
      <c r="Q132" s="140">
        <v>1.0597399999999999</v>
      </c>
      <c r="R132" s="140">
        <f t="shared" si="2"/>
        <v>0.39210379999999995</v>
      </c>
      <c r="S132" s="140">
        <v>0</v>
      </c>
      <c r="T132" s="141">
        <f t="shared" si="3"/>
        <v>0</v>
      </c>
      <c r="AR132" s="142" t="s">
        <v>128</v>
      </c>
      <c r="AT132" s="142" t="s">
        <v>124</v>
      </c>
      <c r="AU132" s="142" t="s">
        <v>83</v>
      </c>
      <c r="AY132" s="13" t="s">
        <v>122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81</v>
      </c>
      <c r="BK132" s="143">
        <f t="shared" si="9"/>
        <v>0</v>
      </c>
      <c r="BL132" s="13" t="s">
        <v>128</v>
      </c>
      <c r="BM132" s="142" t="s">
        <v>157</v>
      </c>
    </row>
    <row r="133" spans="2:65" s="11" customFormat="1" ht="22.9" customHeight="1">
      <c r="B133" s="117"/>
      <c r="D133" s="118" t="s">
        <v>72</v>
      </c>
      <c r="E133" s="127" t="s">
        <v>133</v>
      </c>
      <c r="F133" s="127" t="s">
        <v>158</v>
      </c>
      <c r="I133" s="120"/>
      <c r="J133" s="128">
        <f>BK133</f>
        <v>0</v>
      </c>
      <c r="L133" s="117"/>
      <c r="M133" s="122"/>
      <c r="P133" s="123">
        <f>SUM(P134:P136)</f>
        <v>0</v>
      </c>
      <c r="R133" s="123">
        <f>SUM(R134:R136)</f>
        <v>54.077771999999996</v>
      </c>
      <c r="T133" s="124">
        <f>SUM(T134:T136)</f>
        <v>0</v>
      </c>
      <c r="AR133" s="118" t="s">
        <v>81</v>
      </c>
      <c r="AT133" s="125" t="s">
        <v>72</v>
      </c>
      <c r="AU133" s="125" t="s">
        <v>81</v>
      </c>
      <c r="AY133" s="118" t="s">
        <v>122</v>
      </c>
      <c r="BK133" s="126">
        <f>SUM(BK134:BK136)</f>
        <v>0</v>
      </c>
    </row>
    <row r="134" spans="2:65" s="1" customFormat="1" ht="33" customHeight="1">
      <c r="B134" s="129"/>
      <c r="C134" s="130" t="s">
        <v>159</v>
      </c>
      <c r="D134" s="130" t="s">
        <v>124</v>
      </c>
      <c r="E134" s="131" t="s">
        <v>160</v>
      </c>
      <c r="F134" s="132" t="s">
        <v>161</v>
      </c>
      <c r="G134" s="133" t="s">
        <v>127</v>
      </c>
      <c r="H134" s="134">
        <v>20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38</v>
      </c>
      <c r="P134" s="140">
        <f>O134*H134</f>
        <v>0</v>
      </c>
      <c r="Q134" s="140">
        <v>2.6814</v>
      </c>
      <c r="R134" s="140">
        <f>Q134*H134</f>
        <v>53.628</v>
      </c>
      <c r="S134" s="140">
        <v>0</v>
      </c>
      <c r="T134" s="141">
        <f>S134*H134</f>
        <v>0</v>
      </c>
      <c r="AR134" s="142" t="s">
        <v>128</v>
      </c>
      <c r="AT134" s="142" t="s">
        <v>124</v>
      </c>
      <c r="AU134" s="142" t="s">
        <v>83</v>
      </c>
      <c r="AY134" s="13" t="s">
        <v>122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81</v>
      </c>
      <c r="BK134" s="143">
        <f>ROUND(I134*H134,2)</f>
        <v>0</v>
      </c>
      <c r="BL134" s="13" t="s">
        <v>128</v>
      </c>
      <c r="BM134" s="142" t="s">
        <v>162</v>
      </c>
    </row>
    <row r="135" spans="2:65" s="1" customFormat="1" ht="24.2" customHeight="1">
      <c r="B135" s="129"/>
      <c r="C135" s="130" t="s">
        <v>163</v>
      </c>
      <c r="D135" s="130" t="s">
        <v>124</v>
      </c>
      <c r="E135" s="131" t="s">
        <v>164</v>
      </c>
      <c r="F135" s="132" t="s">
        <v>165</v>
      </c>
      <c r="G135" s="133" t="s">
        <v>166</v>
      </c>
      <c r="H135" s="134">
        <v>11.1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38</v>
      </c>
      <c r="P135" s="140">
        <f>O135*H135</f>
        <v>0</v>
      </c>
      <c r="Q135" s="140">
        <v>4.011E-2</v>
      </c>
      <c r="R135" s="140">
        <f>Q135*H135</f>
        <v>0.44522099999999998</v>
      </c>
      <c r="S135" s="140">
        <v>0</v>
      </c>
      <c r="T135" s="141">
        <f>S135*H135</f>
        <v>0</v>
      </c>
      <c r="AR135" s="142" t="s">
        <v>128</v>
      </c>
      <c r="AT135" s="142" t="s">
        <v>124</v>
      </c>
      <c r="AU135" s="142" t="s">
        <v>83</v>
      </c>
      <c r="AY135" s="13" t="s">
        <v>122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81</v>
      </c>
      <c r="BK135" s="143">
        <f>ROUND(I135*H135,2)</f>
        <v>0</v>
      </c>
      <c r="BL135" s="13" t="s">
        <v>128</v>
      </c>
      <c r="BM135" s="142" t="s">
        <v>167</v>
      </c>
    </row>
    <row r="136" spans="2:65" s="1" customFormat="1" ht="24.2" customHeight="1">
      <c r="B136" s="129"/>
      <c r="C136" s="130" t="s">
        <v>168</v>
      </c>
      <c r="D136" s="130" t="s">
        <v>124</v>
      </c>
      <c r="E136" s="131" t="s">
        <v>169</v>
      </c>
      <c r="F136" s="132" t="s">
        <v>170</v>
      </c>
      <c r="G136" s="133" t="s">
        <v>166</v>
      </c>
      <c r="H136" s="134">
        <v>11.1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38</v>
      </c>
      <c r="P136" s="140">
        <f>O136*H136</f>
        <v>0</v>
      </c>
      <c r="Q136" s="140">
        <v>4.0999999999999999E-4</v>
      </c>
      <c r="R136" s="140">
        <f>Q136*H136</f>
        <v>4.5509999999999995E-3</v>
      </c>
      <c r="S136" s="140">
        <v>0</v>
      </c>
      <c r="T136" s="141">
        <f>S136*H136</f>
        <v>0</v>
      </c>
      <c r="AR136" s="142" t="s">
        <v>128</v>
      </c>
      <c r="AT136" s="142" t="s">
        <v>124</v>
      </c>
      <c r="AU136" s="142" t="s">
        <v>83</v>
      </c>
      <c r="AY136" s="13" t="s">
        <v>122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81</v>
      </c>
      <c r="BK136" s="143">
        <f>ROUND(I136*H136,2)</f>
        <v>0</v>
      </c>
      <c r="BL136" s="13" t="s">
        <v>128</v>
      </c>
      <c r="BM136" s="142" t="s">
        <v>171</v>
      </c>
    </row>
    <row r="137" spans="2:65" s="11" customFormat="1" ht="22.9" customHeight="1">
      <c r="B137" s="117"/>
      <c r="D137" s="118" t="s">
        <v>72</v>
      </c>
      <c r="E137" s="127" t="s">
        <v>128</v>
      </c>
      <c r="F137" s="127" t="s">
        <v>172</v>
      </c>
      <c r="I137" s="120"/>
      <c r="J137" s="128">
        <f>BK137</f>
        <v>0</v>
      </c>
      <c r="L137" s="117"/>
      <c r="M137" s="122"/>
      <c r="P137" s="123">
        <f>SUM(P138:P139)</f>
        <v>0</v>
      </c>
      <c r="R137" s="123">
        <f>SUM(R138:R139)</f>
        <v>0.62651100000000004</v>
      </c>
      <c r="T137" s="124">
        <f>SUM(T138:T139)</f>
        <v>0</v>
      </c>
      <c r="AR137" s="118" t="s">
        <v>81</v>
      </c>
      <c r="AT137" s="125" t="s">
        <v>72</v>
      </c>
      <c r="AU137" s="125" t="s">
        <v>81</v>
      </c>
      <c r="AY137" s="118" t="s">
        <v>122</v>
      </c>
      <c r="BK137" s="126">
        <f>SUM(BK138:BK139)</f>
        <v>0</v>
      </c>
    </row>
    <row r="138" spans="2:65" s="1" customFormat="1" ht="16.5" customHeight="1">
      <c r="B138" s="129"/>
      <c r="C138" s="130" t="s">
        <v>173</v>
      </c>
      <c r="D138" s="130" t="s">
        <v>124</v>
      </c>
      <c r="E138" s="131" t="s">
        <v>174</v>
      </c>
      <c r="F138" s="132" t="s">
        <v>365</v>
      </c>
      <c r="G138" s="133" t="s">
        <v>127</v>
      </c>
      <c r="H138" s="134">
        <v>0.378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38</v>
      </c>
      <c r="P138" s="140">
        <f>O138*H138</f>
        <v>0</v>
      </c>
      <c r="Q138" s="140">
        <v>0.82464999999999999</v>
      </c>
      <c r="R138" s="140">
        <f>Q138*H138</f>
        <v>0.31171769999999999</v>
      </c>
      <c r="S138" s="140">
        <v>0</v>
      </c>
      <c r="T138" s="141">
        <f>S138*H138</f>
        <v>0</v>
      </c>
      <c r="AR138" s="142" t="s">
        <v>128</v>
      </c>
      <c r="AT138" s="142" t="s">
        <v>124</v>
      </c>
      <c r="AU138" s="142" t="s">
        <v>83</v>
      </c>
      <c r="AY138" s="13" t="s">
        <v>122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81</v>
      </c>
      <c r="BK138" s="143">
        <f>ROUND(I138*H138,2)</f>
        <v>0</v>
      </c>
      <c r="BL138" s="13" t="s">
        <v>128</v>
      </c>
      <c r="BM138" s="142" t="s">
        <v>175</v>
      </c>
    </row>
    <row r="139" spans="2:65" s="1" customFormat="1" ht="16.5" customHeight="1">
      <c r="B139" s="129"/>
      <c r="C139" s="130" t="s">
        <v>8</v>
      </c>
      <c r="D139" s="130" t="s">
        <v>124</v>
      </c>
      <c r="E139" s="131" t="s">
        <v>176</v>
      </c>
      <c r="F139" s="132" t="s">
        <v>366</v>
      </c>
      <c r="G139" s="133" t="s">
        <v>127</v>
      </c>
      <c r="H139" s="134">
        <v>0.41699999999999998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38</v>
      </c>
      <c r="P139" s="140">
        <f>O139*H139</f>
        <v>0</v>
      </c>
      <c r="Q139" s="140">
        <v>0.75490000000000002</v>
      </c>
      <c r="R139" s="140">
        <f>Q139*H139</f>
        <v>0.3147933</v>
      </c>
      <c r="S139" s="140">
        <v>0</v>
      </c>
      <c r="T139" s="141">
        <f>S139*H139</f>
        <v>0</v>
      </c>
      <c r="AR139" s="142" t="s">
        <v>128</v>
      </c>
      <c r="AT139" s="142" t="s">
        <v>124</v>
      </c>
      <c r="AU139" s="142" t="s">
        <v>83</v>
      </c>
      <c r="AY139" s="13" t="s">
        <v>122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81</v>
      </c>
      <c r="BK139" s="143">
        <f>ROUND(I139*H139,2)</f>
        <v>0</v>
      </c>
      <c r="BL139" s="13" t="s">
        <v>128</v>
      </c>
      <c r="BM139" s="142" t="s">
        <v>177</v>
      </c>
    </row>
    <row r="140" spans="2:65" s="11" customFormat="1" ht="22.9" customHeight="1">
      <c r="B140" s="117"/>
      <c r="D140" s="118" t="s">
        <v>72</v>
      </c>
      <c r="E140" s="127" t="s">
        <v>144</v>
      </c>
      <c r="F140" s="127" t="s">
        <v>178</v>
      </c>
      <c r="I140" s="120"/>
      <c r="J140" s="128">
        <f>BK140</f>
        <v>0</v>
      </c>
      <c r="L140" s="117"/>
      <c r="M140" s="122"/>
      <c r="P140" s="123">
        <f>SUM(P141:P144)</f>
        <v>0</v>
      </c>
      <c r="R140" s="123">
        <f>SUM(R141:R144)</f>
        <v>0.34720800000000002</v>
      </c>
      <c r="T140" s="124">
        <f>SUM(T141:T144)</f>
        <v>0</v>
      </c>
      <c r="AR140" s="118" t="s">
        <v>81</v>
      </c>
      <c r="AT140" s="125" t="s">
        <v>72</v>
      </c>
      <c r="AU140" s="125" t="s">
        <v>81</v>
      </c>
      <c r="AY140" s="118" t="s">
        <v>122</v>
      </c>
      <c r="BK140" s="126">
        <f>SUM(BK141:BK144)</f>
        <v>0</v>
      </c>
    </row>
    <row r="141" spans="2:65" s="1" customFormat="1" ht="16.5" customHeight="1">
      <c r="B141" s="129"/>
      <c r="C141" s="130" t="s">
        <v>179</v>
      </c>
      <c r="D141" s="130" t="s">
        <v>124</v>
      </c>
      <c r="E141" s="131" t="s">
        <v>180</v>
      </c>
      <c r="F141" s="132" t="s">
        <v>181</v>
      </c>
      <c r="G141" s="133" t="s">
        <v>147</v>
      </c>
      <c r="H141" s="134">
        <v>8.68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38</v>
      </c>
      <c r="P141" s="140">
        <f>O141*H141</f>
        <v>0</v>
      </c>
      <c r="Q141" s="140">
        <v>5.9999999999999995E-4</v>
      </c>
      <c r="R141" s="140">
        <f>Q141*H141</f>
        <v>5.2079999999999991E-3</v>
      </c>
      <c r="S141" s="140">
        <v>0</v>
      </c>
      <c r="T141" s="141">
        <f>S141*H141</f>
        <v>0</v>
      </c>
      <c r="AR141" s="142" t="s">
        <v>128</v>
      </c>
      <c r="AT141" s="142" t="s">
        <v>124</v>
      </c>
      <c r="AU141" s="142" t="s">
        <v>83</v>
      </c>
      <c r="AY141" s="13" t="s">
        <v>122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81</v>
      </c>
      <c r="BK141" s="143">
        <f>ROUND(I141*H141,2)</f>
        <v>0</v>
      </c>
      <c r="BL141" s="13" t="s">
        <v>128</v>
      </c>
      <c r="BM141" s="142" t="s">
        <v>182</v>
      </c>
    </row>
    <row r="142" spans="2:65" s="1" customFormat="1" ht="24.2" customHeight="1">
      <c r="B142" s="129"/>
      <c r="C142" s="130" t="s">
        <v>183</v>
      </c>
      <c r="D142" s="130" t="s">
        <v>124</v>
      </c>
      <c r="E142" s="131" t="s">
        <v>184</v>
      </c>
      <c r="F142" s="132" t="s">
        <v>185</v>
      </c>
      <c r="G142" s="133" t="s">
        <v>147</v>
      </c>
      <c r="H142" s="134">
        <v>20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38</v>
      </c>
      <c r="P142" s="140">
        <f>O142*H142</f>
        <v>0</v>
      </c>
      <c r="Q142" s="140">
        <v>1.7100000000000001E-2</v>
      </c>
      <c r="R142" s="140">
        <f>Q142*H142</f>
        <v>0.34200000000000003</v>
      </c>
      <c r="S142" s="140">
        <v>0</v>
      </c>
      <c r="T142" s="141">
        <f>S142*H142</f>
        <v>0</v>
      </c>
      <c r="AR142" s="142" t="s">
        <v>128</v>
      </c>
      <c r="AT142" s="142" t="s">
        <v>124</v>
      </c>
      <c r="AU142" s="142" t="s">
        <v>83</v>
      </c>
      <c r="AY142" s="13" t="s">
        <v>122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81</v>
      </c>
      <c r="BK142" s="143">
        <f>ROUND(I142*H142,2)</f>
        <v>0</v>
      </c>
      <c r="BL142" s="13" t="s">
        <v>128</v>
      </c>
      <c r="BM142" s="142" t="s">
        <v>186</v>
      </c>
    </row>
    <row r="143" spans="2:65" s="1" customFormat="1" ht="16.5" customHeight="1">
      <c r="B143" s="129"/>
      <c r="C143" s="130" t="s">
        <v>187</v>
      </c>
      <c r="D143" s="130" t="s">
        <v>124</v>
      </c>
      <c r="E143" s="131" t="s">
        <v>188</v>
      </c>
      <c r="F143" s="132" t="s">
        <v>189</v>
      </c>
      <c r="G143" s="133" t="s">
        <v>147</v>
      </c>
      <c r="H143" s="134">
        <v>100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128</v>
      </c>
      <c r="AT143" s="142" t="s">
        <v>124</v>
      </c>
      <c r="AU143" s="142" t="s">
        <v>83</v>
      </c>
      <c r="AY143" s="13" t="s">
        <v>122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81</v>
      </c>
      <c r="BK143" s="143">
        <f>ROUND(I143*H143,2)</f>
        <v>0</v>
      </c>
      <c r="BL143" s="13" t="s">
        <v>128</v>
      </c>
      <c r="BM143" s="142" t="s">
        <v>190</v>
      </c>
    </row>
    <row r="144" spans="2:65" s="1" customFormat="1" ht="16.5" customHeight="1">
      <c r="B144" s="129"/>
      <c r="C144" s="130" t="s">
        <v>191</v>
      </c>
      <c r="D144" s="130" t="s">
        <v>124</v>
      </c>
      <c r="E144" s="131" t="s">
        <v>192</v>
      </c>
      <c r="F144" s="132" t="s">
        <v>193</v>
      </c>
      <c r="G144" s="133" t="s">
        <v>194</v>
      </c>
      <c r="H144" s="134">
        <v>1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128</v>
      </c>
      <c r="AT144" s="142" t="s">
        <v>124</v>
      </c>
      <c r="AU144" s="142" t="s">
        <v>83</v>
      </c>
      <c r="AY144" s="13" t="s">
        <v>122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81</v>
      </c>
      <c r="BK144" s="143">
        <f>ROUND(I144*H144,2)</f>
        <v>0</v>
      </c>
      <c r="BL144" s="13" t="s">
        <v>128</v>
      </c>
      <c r="BM144" s="142" t="s">
        <v>195</v>
      </c>
    </row>
    <row r="145" spans="2:65" s="11" customFormat="1" ht="22.9" customHeight="1">
      <c r="B145" s="117"/>
      <c r="D145" s="118" t="s">
        <v>72</v>
      </c>
      <c r="E145" s="127" t="s">
        <v>196</v>
      </c>
      <c r="F145" s="127" t="s">
        <v>197</v>
      </c>
      <c r="I145" s="120"/>
      <c r="J145" s="128">
        <f>BK145</f>
        <v>0</v>
      </c>
      <c r="L145" s="117"/>
      <c r="M145" s="122"/>
      <c r="P145" s="123">
        <f>SUM(P146:P147)</f>
        <v>0</v>
      </c>
      <c r="R145" s="123">
        <f>SUM(R146:R147)</f>
        <v>0</v>
      </c>
      <c r="T145" s="124">
        <f>SUM(T146:T147)</f>
        <v>0</v>
      </c>
      <c r="AR145" s="118" t="s">
        <v>81</v>
      </c>
      <c r="AT145" s="125" t="s">
        <v>72</v>
      </c>
      <c r="AU145" s="125" t="s">
        <v>81</v>
      </c>
      <c r="AY145" s="118" t="s">
        <v>122</v>
      </c>
      <c r="BK145" s="126">
        <f>SUM(BK146:BK147)</f>
        <v>0</v>
      </c>
    </row>
    <row r="146" spans="2:65" s="1" customFormat="1" ht="16.5" customHeight="1">
      <c r="B146" s="129"/>
      <c r="C146" s="130" t="s">
        <v>198</v>
      </c>
      <c r="D146" s="130" t="s">
        <v>124</v>
      </c>
      <c r="E146" s="131" t="s">
        <v>199</v>
      </c>
      <c r="F146" s="132" t="s">
        <v>200</v>
      </c>
      <c r="G146" s="133" t="s">
        <v>156</v>
      </c>
      <c r="H146" s="134">
        <v>59.915999999999997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128</v>
      </c>
      <c r="AT146" s="142" t="s">
        <v>124</v>
      </c>
      <c r="AU146" s="142" t="s">
        <v>83</v>
      </c>
      <c r="AY146" s="13" t="s">
        <v>122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81</v>
      </c>
      <c r="BK146" s="143">
        <f>ROUND(I146*H146,2)</f>
        <v>0</v>
      </c>
      <c r="BL146" s="13" t="s">
        <v>128</v>
      </c>
      <c r="BM146" s="142" t="s">
        <v>201</v>
      </c>
    </row>
    <row r="147" spans="2:65" s="1" customFormat="1" ht="24.2" customHeight="1">
      <c r="B147" s="129"/>
      <c r="C147" s="130" t="s">
        <v>202</v>
      </c>
      <c r="D147" s="130" t="s">
        <v>124</v>
      </c>
      <c r="E147" s="131" t="s">
        <v>203</v>
      </c>
      <c r="F147" s="132" t="s">
        <v>204</v>
      </c>
      <c r="G147" s="133" t="s">
        <v>156</v>
      </c>
      <c r="H147" s="134">
        <v>59.915999999999997</v>
      </c>
      <c r="I147" s="135"/>
      <c r="J147" s="136">
        <f>ROUND(I147*H147,2)</f>
        <v>0</v>
      </c>
      <c r="K147" s="137"/>
      <c r="L147" s="28"/>
      <c r="M147" s="144" t="s">
        <v>1</v>
      </c>
      <c r="N147" s="145" t="s">
        <v>38</v>
      </c>
      <c r="O147" s="146"/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2" t="s">
        <v>128</v>
      </c>
      <c r="AT147" s="142" t="s">
        <v>124</v>
      </c>
      <c r="AU147" s="142" t="s">
        <v>83</v>
      </c>
      <c r="AY147" s="13" t="s">
        <v>122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81</v>
      </c>
      <c r="BK147" s="143">
        <f>ROUND(I147*H147,2)</f>
        <v>0</v>
      </c>
      <c r="BL147" s="13" t="s">
        <v>128</v>
      </c>
      <c r="BM147" s="142" t="s">
        <v>205</v>
      </c>
    </row>
    <row r="148" spans="2:65" s="1" customFormat="1" ht="6.95" customHeight="1"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28"/>
    </row>
  </sheetData>
  <autoFilter ref="C121:K14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8"/>
  <sheetViews>
    <sheetView showGridLines="0" topLeftCell="A127" workbookViewId="0">
      <selection activeCell="F139" sqref="F13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Mimoň, terénní úpravy zámeckého parku</v>
      </c>
      <c r="F7" s="200"/>
      <c r="G7" s="200"/>
      <c r="H7" s="20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60" t="s">
        <v>206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2" t="str">
        <f>'Rekapitulace stavby'!E14</f>
        <v>Vyplň údaj</v>
      </c>
      <c r="F18" s="182"/>
      <c r="G18" s="182"/>
      <c r="H18" s="18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87" t="s">
        <v>1</v>
      </c>
      <c r="F27" s="187"/>
      <c r="G27" s="187"/>
      <c r="H27" s="18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ROUND((SUM(BE122:BE147)),  2)</f>
        <v>0</v>
      </c>
      <c r="I33" s="88">
        <v>0.21</v>
      </c>
      <c r="J33" s="87">
        <f>ROUND(((SUM(BE122:BE147))*I33),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ROUND((SUM(BF122:BF147)),  2)</f>
        <v>0</v>
      </c>
      <c r="I34" s="88">
        <v>0.12</v>
      </c>
      <c r="J34" s="87">
        <f>ROUND(((SUM(BF122:BF147))*I34),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ROUND((SUM(BG122:BG147)),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ROUND((SUM(BH122:BH147)),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ROUND((SUM(BI122:BI147)),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Mimoň, terénní úpravy zámeckého parku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60" t="str">
        <f>E9</f>
        <v>02 - SO 02 Lávka 2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J122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101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customHeight="1">
      <c r="B98" s="104"/>
      <c r="D98" s="105" t="s">
        <v>102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19.899999999999999" customHeight="1">
      <c r="B99" s="104"/>
      <c r="D99" s="105" t="s">
        <v>103</v>
      </c>
      <c r="E99" s="106"/>
      <c r="F99" s="106"/>
      <c r="G99" s="106"/>
      <c r="H99" s="106"/>
      <c r="I99" s="106"/>
      <c r="J99" s="107">
        <f>J133</f>
        <v>0</v>
      </c>
      <c r="L99" s="104"/>
    </row>
    <row r="100" spans="2:12" s="9" customFormat="1" ht="19.899999999999999" customHeight="1">
      <c r="B100" s="104"/>
      <c r="D100" s="105" t="s">
        <v>104</v>
      </c>
      <c r="E100" s="106"/>
      <c r="F100" s="106"/>
      <c r="G100" s="106"/>
      <c r="H100" s="106"/>
      <c r="I100" s="106"/>
      <c r="J100" s="107">
        <f>J137</f>
        <v>0</v>
      </c>
      <c r="L100" s="104"/>
    </row>
    <row r="101" spans="2:12" s="9" customFormat="1" ht="19.899999999999999" customHeight="1">
      <c r="B101" s="104"/>
      <c r="D101" s="105" t="s">
        <v>105</v>
      </c>
      <c r="E101" s="106"/>
      <c r="F101" s="106"/>
      <c r="G101" s="106"/>
      <c r="H101" s="106"/>
      <c r="I101" s="106"/>
      <c r="J101" s="107">
        <f>J140</f>
        <v>0</v>
      </c>
      <c r="L101" s="104"/>
    </row>
    <row r="102" spans="2:12" s="9" customFormat="1" ht="19.899999999999999" customHeight="1">
      <c r="B102" s="104"/>
      <c r="D102" s="105" t="s">
        <v>106</v>
      </c>
      <c r="E102" s="106"/>
      <c r="F102" s="106"/>
      <c r="G102" s="106"/>
      <c r="H102" s="106"/>
      <c r="I102" s="106"/>
      <c r="J102" s="107">
        <f>J145</f>
        <v>0</v>
      </c>
      <c r="L102" s="104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Mimoň, terénní úpravy zámeckého parku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94</v>
      </c>
      <c r="L113" s="28"/>
    </row>
    <row r="114" spans="2:65" s="1" customFormat="1" ht="16.5" customHeight="1">
      <c r="B114" s="28"/>
      <c r="E114" s="160" t="str">
        <f>E9</f>
        <v>02 - SO 02 Lávka 2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2. 6. 2025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 xml:space="preserve"> </v>
      </c>
      <c r="I118" s="23" t="s">
        <v>29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27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108</v>
      </c>
      <c r="D121" s="110" t="s">
        <v>58</v>
      </c>
      <c r="E121" s="110" t="s">
        <v>54</v>
      </c>
      <c r="F121" s="110" t="s">
        <v>55</v>
      </c>
      <c r="G121" s="110" t="s">
        <v>109</v>
      </c>
      <c r="H121" s="110" t="s">
        <v>110</v>
      </c>
      <c r="I121" s="110" t="s">
        <v>111</v>
      </c>
      <c r="J121" s="111" t="s">
        <v>98</v>
      </c>
      <c r="K121" s="112" t="s">
        <v>112</v>
      </c>
      <c r="L121" s="108"/>
      <c r="M121" s="55" t="s">
        <v>1</v>
      </c>
      <c r="N121" s="56" t="s">
        <v>37</v>
      </c>
      <c r="O121" s="56" t="s">
        <v>113</v>
      </c>
      <c r="P121" s="56" t="s">
        <v>114</v>
      </c>
      <c r="Q121" s="56" t="s">
        <v>115</v>
      </c>
      <c r="R121" s="56" t="s">
        <v>116</v>
      </c>
      <c r="S121" s="56" t="s">
        <v>117</v>
      </c>
      <c r="T121" s="57" t="s">
        <v>118</v>
      </c>
    </row>
    <row r="122" spans="2:65" s="1" customFormat="1" ht="22.9" customHeight="1">
      <c r="B122" s="28"/>
      <c r="C122" s="60" t="s">
        <v>119</v>
      </c>
      <c r="J122" s="113">
        <f>BK122</f>
        <v>0</v>
      </c>
      <c r="L122" s="28"/>
      <c r="M122" s="58"/>
      <c r="N122" s="49"/>
      <c r="O122" s="49"/>
      <c r="P122" s="114">
        <f>P123</f>
        <v>0</v>
      </c>
      <c r="Q122" s="49"/>
      <c r="R122" s="114">
        <f>R123</f>
        <v>127.57733442000001</v>
      </c>
      <c r="S122" s="49"/>
      <c r="T122" s="115">
        <f>T123</f>
        <v>0</v>
      </c>
      <c r="AT122" s="13" t="s">
        <v>72</v>
      </c>
      <c r="AU122" s="13" t="s">
        <v>100</v>
      </c>
      <c r="BK122" s="116">
        <f>BK123</f>
        <v>0</v>
      </c>
    </row>
    <row r="123" spans="2:65" s="11" customFormat="1" ht="25.9" customHeight="1">
      <c r="B123" s="117"/>
      <c r="D123" s="118" t="s">
        <v>72</v>
      </c>
      <c r="E123" s="119" t="s">
        <v>120</v>
      </c>
      <c r="F123" s="119" t="s">
        <v>121</v>
      </c>
      <c r="I123" s="120"/>
      <c r="J123" s="121">
        <f>BK123</f>
        <v>0</v>
      </c>
      <c r="L123" s="117"/>
      <c r="M123" s="122"/>
      <c r="P123" s="123">
        <f>P124+P133+P137+P140+P145</f>
        <v>0</v>
      </c>
      <c r="R123" s="123">
        <f>R124+R133+R137+R140+R145</f>
        <v>127.57733442000001</v>
      </c>
      <c r="T123" s="124">
        <f>T124+T133+T137+T140+T145</f>
        <v>0</v>
      </c>
      <c r="AR123" s="118" t="s">
        <v>81</v>
      </c>
      <c r="AT123" s="125" t="s">
        <v>72</v>
      </c>
      <c r="AU123" s="125" t="s">
        <v>73</v>
      </c>
      <c r="AY123" s="118" t="s">
        <v>122</v>
      </c>
      <c r="BK123" s="126">
        <f>BK124+BK133+BK137+BK140+BK145</f>
        <v>0</v>
      </c>
    </row>
    <row r="124" spans="2:65" s="11" customFormat="1" ht="22.9" customHeight="1">
      <c r="B124" s="117"/>
      <c r="D124" s="118" t="s">
        <v>72</v>
      </c>
      <c r="E124" s="127" t="s">
        <v>83</v>
      </c>
      <c r="F124" s="127" t="s">
        <v>123</v>
      </c>
      <c r="I124" s="120"/>
      <c r="J124" s="128">
        <f>BK124</f>
        <v>0</v>
      </c>
      <c r="L124" s="117"/>
      <c r="M124" s="122"/>
      <c r="P124" s="123">
        <f>SUM(P125:P132)</f>
        <v>0</v>
      </c>
      <c r="R124" s="123">
        <f>SUM(R125:R132)</f>
        <v>24.977799720000004</v>
      </c>
      <c r="T124" s="124">
        <f>SUM(T125:T132)</f>
        <v>0</v>
      </c>
      <c r="AR124" s="118" t="s">
        <v>81</v>
      </c>
      <c r="AT124" s="125" t="s">
        <v>72</v>
      </c>
      <c r="AU124" s="125" t="s">
        <v>81</v>
      </c>
      <c r="AY124" s="118" t="s">
        <v>122</v>
      </c>
      <c r="BK124" s="126">
        <f>SUM(BK125:BK132)</f>
        <v>0</v>
      </c>
    </row>
    <row r="125" spans="2:65" s="1" customFormat="1" ht="24.2" customHeight="1">
      <c r="B125" s="129"/>
      <c r="C125" s="130" t="s">
        <v>81</v>
      </c>
      <c r="D125" s="130" t="s">
        <v>124</v>
      </c>
      <c r="E125" s="131" t="s">
        <v>125</v>
      </c>
      <c r="F125" s="132" t="s">
        <v>126</v>
      </c>
      <c r="G125" s="133" t="s">
        <v>127</v>
      </c>
      <c r="H125" s="134">
        <v>5.58</v>
      </c>
      <c r="I125" s="135"/>
      <c r="J125" s="136">
        <f t="shared" ref="J125:J132" si="0">ROUND(I125*H125,2)</f>
        <v>0</v>
      </c>
      <c r="K125" s="137"/>
      <c r="L125" s="28"/>
      <c r="M125" s="138" t="s">
        <v>1</v>
      </c>
      <c r="N125" s="139" t="s">
        <v>38</v>
      </c>
      <c r="P125" s="140">
        <f t="shared" ref="P125:P132" si="1">O125*H125</f>
        <v>0</v>
      </c>
      <c r="Q125" s="140">
        <v>2.16</v>
      </c>
      <c r="R125" s="140">
        <f t="shared" ref="R125:R132" si="2">Q125*H125</f>
        <v>12.052800000000001</v>
      </c>
      <c r="S125" s="140">
        <v>0</v>
      </c>
      <c r="T125" s="141">
        <f t="shared" ref="T125:T132" si="3">S125*H125</f>
        <v>0</v>
      </c>
      <c r="AR125" s="142" t="s">
        <v>128</v>
      </c>
      <c r="AT125" s="142" t="s">
        <v>124</v>
      </c>
      <c r="AU125" s="142" t="s">
        <v>83</v>
      </c>
      <c r="AY125" s="13" t="s">
        <v>122</v>
      </c>
      <c r="BE125" s="143">
        <f t="shared" ref="BE125:BE132" si="4">IF(N125="základní",J125,0)</f>
        <v>0</v>
      </c>
      <c r="BF125" s="143">
        <f t="shared" ref="BF125:BF132" si="5">IF(N125="snížená",J125,0)</f>
        <v>0</v>
      </c>
      <c r="BG125" s="143">
        <f t="shared" ref="BG125:BG132" si="6">IF(N125="zákl. přenesená",J125,0)</f>
        <v>0</v>
      </c>
      <c r="BH125" s="143">
        <f t="shared" ref="BH125:BH132" si="7">IF(N125="sníž. přenesená",J125,0)</f>
        <v>0</v>
      </c>
      <c r="BI125" s="143">
        <f t="shared" ref="BI125:BI132" si="8">IF(N125="nulová",J125,0)</f>
        <v>0</v>
      </c>
      <c r="BJ125" s="13" t="s">
        <v>81</v>
      </c>
      <c r="BK125" s="143">
        <f t="shared" ref="BK125:BK132" si="9">ROUND(I125*H125,2)</f>
        <v>0</v>
      </c>
      <c r="BL125" s="13" t="s">
        <v>128</v>
      </c>
      <c r="BM125" s="142" t="s">
        <v>207</v>
      </c>
    </row>
    <row r="126" spans="2:65" s="1" customFormat="1" ht="24.2" customHeight="1">
      <c r="B126" s="129"/>
      <c r="C126" s="130" t="s">
        <v>83</v>
      </c>
      <c r="D126" s="130" t="s">
        <v>124</v>
      </c>
      <c r="E126" s="131" t="s">
        <v>130</v>
      </c>
      <c r="F126" s="132" t="s">
        <v>131</v>
      </c>
      <c r="G126" s="133" t="s">
        <v>127</v>
      </c>
      <c r="H126" s="134">
        <v>3.72</v>
      </c>
      <c r="I126" s="135"/>
      <c r="J126" s="136">
        <f t="shared" si="0"/>
        <v>0</v>
      </c>
      <c r="K126" s="137"/>
      <c r="L126" s="28"/>
      <c r="M126" s="138" t="s">
        <v>1</v>
      </c>
      <c r="N126" s="139" t="s">
        <v>38</v>
      </c>
      <c r="P126" s="140">
        <f t="shared" si="1"/>
        <v>0</v>
      </c>
      <c r="Q126" s="140">
        <v>2.16</v>
      </c>
      <c r="R126" s="140">
        <f t="shared" si="2"/>
        <v>8.0352000000000015</v>
      </c>
      <c r="S126" s="140">
        <v>0</v>
      </c>
      <c r="T126" s="141">
        <f t="shared" si="3"/>
        <v>0</v>
      </c>
      <c r="AR126" s="142" t="s">
        <v>128</v>
      </c>
      <c r="AT126" s="142" t="s">
        <v>124</v>
      </c>
      <c r="AU126" s="142" t="s">
        <v>83</v>
      </c>
      <c r="AY126" s="13" t="s">
        <v>122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81</v>
      </c>
      <c r="BK126" s="143">
        <f t="shared" si="9"/>
        <v>0</v>
      </c>
      <c r="BL126" s="13" t="s">
        <v>128</v>
      </c>
      <c r="BM126" s="142" t="s">
        <v>208</v>
      </c>
    </row>
    <row r="127" spans="2:65" s="1" customFormat="1" ht="16.5" customHeight="1">
      <c r="B127" s="129"/>
      <c r="C127" s="130" t="s">
        <v>133</v>
      </c>
      <c r="D127" s="130" t="s">
        <v>124</v>
      </c>
      <c r="E127" s="131" t="s">
        <v>134</v>
      </c>
      <c r="F127" s="132" t="s">
        <v>135</v>
      </c>
      <c r="G127" s="133" t="s">
        <v>127</v>
      </c>
      <c r="H127" s="134">
        <v>0.93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38</v>
      </c>
      <c r="P127" s="140">
        <f t="shared" si="1"/>
        <v>0</v>
      </c>
      <c r="Q127" s="140">
        <v>2.3010199999999998</v>
      </c>
      <c r="R127" s="140">
        <f t="shared" si="2"/>
        <v>2.1399485999999999</v>
      </c>
      <c r="S127" s="140">
        <v>0</v>
      </c>
      <c r="T127" s="141">
        <f t="shared" si="3"/>
        <v>0</v>
      </c>
      <c r="AR127" s="142" t="s">
        <v>128</v>
      </c>
      <c r="AT127" s="142" t="s">
        <v>124</v>
      </c>
      <c r="AU127" s="142" t="s">
        <v>83</v>
      </c>
      <c r="AY127" s="13" t="s">
        <v>122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81</v>
      </c>
      <c r="BK127" s="143">
        <f t="shared" si="9"/>
        <v>0</v>
      </c>
      <c r="BL127" s="13" t="s">
        <v>128</v>
      </c>
      <c r="BM127" s="142" t="s">
        <v>209</v>
      </c>
    </row>
    <row r="128" spans="2:65" s="1" customFormat="1" ht="24.2" customHeight="1">
      <c r="B128" s="129"/>
      <c r="C128" s="130" t="s">
        <v>128</v>
      </c>
      <c r="D128" s="130" t="s">
        <v>124</v>
      </c>
      <c r="E128" s="131" t="s">
        <v>137</v>
      </c>
      <c r="F128" s="132" t="s">
        <v>138</v>
      </c>
      <c r="G128" s="133" t="s">
        <v>127</v>
      </c>
      <c r="H128" s="134">
        <v>13.898999999999999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38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128</v>
      </c>
      <c r="AT128" s="142" t="s">
        <v>124</v>
      </c>
      <c r="AU128" s="142" t="s">
        <v>83</v>
      </c>
      <c r="AY128" s="13" t="s">
        <v>122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81</v>
      </c>
      <c r="BK128" s="143">
        <f t="shared" si="9"/>
        <v>0</v>
      </c>
      <c r="BL128" s="13" t="s">
        <v>128</v>
      </c>
      <c r="BM128" s="142" t="s">
        <v>210</v>
      </c>
    </row>
    <row r="129" spans="2:65" s="1" customFormat="1" ht="37.9" customHeight="1">
      <c r="B129" s="129"/>
      <c r="C129" s="130" t="s">
        <v>140</v>
      </c>
      <c r="D129" s="130" t="s">
        <v>124</v>
      </c>
      <c r="E129" s="131" t="s">
        <v>141</v>
      </c>
      <c r="F129" s="132" t="s">
        <v>142</v>
      </c>
      <c r="G129" s="133" t="s">
        <v>127</v>
      </c>
      <c r="H129" s="134">
        <v>4.32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38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128</v>
      </c>
      <c r="AT129" s="142" t="s">
        <v>124</v>
      </c>
      <c r="AU129" s="142" t="s">
        <v>83</v>
      </c>
      <c r="AY129" s="13" t="s">
        <v>122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81</v>
      </c>
      <c r="BK129" s="143">
        <f t="shared" si="9"/>
        <v>0</v>
      </c>
      <c r="BL129" s="13" t="s">
        <v>128</v>
      </c>
      <c r="BM129" s="142" t="s">
        <v>211</v>
      </c>
    </row>
    <row r="130" spans="2:65" s="1" customFormat="1" ht="16.5" customHeight="1">
      <c r="B130" s="129"/>
      <c r="C130" s="130" t="s">
        <v>144</v>
      </c>
      <c r="D130" s="130" t="s">
        <v>124</v>
      </c>
      <c r="E130" s="131" t="s">
        <v>145</v>
      </c>
      <c r="F130" s="132" t="s">
        <v>146</v>
      </c>
      <c r="G130" s="133" t="s">
        <v>147</v>
      </c>
      <c r="H130" s="134">
        <v>37.04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38</v>
      </c>
      <c r="P130" s="140">
        <f t="shared" si="1"/>
        <v>0</v>
      </c>
      <c r="Q130" s="140">
        <v>1.2999999999999999E-3</v>
      </c>
      <c r="R130" s="140">
        <f t="shared" si="2"/>
        <v>4.8151999999999993E-2</v>
      </c>
      <c r="S130" s="140">
        <v>0</v>
      </c>
      <c r="T130" s="141">
        <f t="shared" si="3"/>
        <v>0</v>
      </c>
      <c r="AR130" s="142" t="s">
        <v>128</v>
      </c>
      <c r="AT130" s="142" t="s">
        <v>124</v>
      </c>
      <c r="AU130" s="142" t="s">
        <v>83</v>
      </c>
      <c r="AY130" s="13" t="s">
        <v>122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81</v>
      </c>
      <c r="BK130" s="143">
        <f t="shared" si="9"/>
        <v>0</v>
      </c>
      <c r="BL130" s="13" t="s">
        <v>128</v>
      </c>
      <c r="BM130" s="142" t="s">
        <v>212</v>
      </c>
    </row>
    <row r="131" spans="2:65" s="1" customFormat="1" ht="16.5" customHeight="1">
      <c r="B131" s="129"/>
      <c r="C131" s="130" t="s">
        <v>149</v>
      </c>
      <c r="D131" s="130" t="s">
        <v>124</v>
      </c>
      <c r="E131" s="131" t="s">
        <v>150</v>
      </c>
      <c r="F131" s="132" t="s">
        <v>151</v>
      </c>
      <c r="G131" s="133" t="s">
        <v>147</v>
      </c>
      <c r="H131" s="134">
        <v>37.04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38</v>
      </c>
      <c r="P131" s="140">
        <f t="shared" si="1"/>
        <v>0</v>
      </c>
      <c r="Q131" s="140">
        <v>4.0000000000000003E-5</v>
      </c>
      <c r="R131" s="140">
        <f t="shared" si="2"/>
        <v>1.4816E-3</v>
      </c>
      <c r="S131" s="140">
        <v>0</v>
      </c>
      <c r="T131" s="141">
        <f t="shared" si="3"/>
        <v>0</v>
      </c>
      <c r="AR131" s="142" t="s">
        <v>128</v>
      </c>
      <c r="AT131" s="142" t="s">
        <v>124</v>
      </c>
      <c r="AU131" s="142" t="s">
        <v>83</v>
      </c>
      <c r="AY131" s="13" t="s">
        <v>122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81</v>
      </c>
      <c r="BK131" s="143">
        <f t="shared" si="9"/>
        <v>0</v>
      </c>
      <c r="BL131" s="13" t="s">
        <v>128</v>
      </c>
      <c r="BM131" s="142" t="s">
        <v>213</v>
      </c>
    </row>
    <row r="132" spans="2:65" s="1" customFormat="1" ht="24.2" customHeight="1">
      <c r="B132" s="129"/>
      <c r="C132" s="130" t="s">
        <v>153</v>
      </c>
      <c r="D132" s="130" t="s">
        <v>124</v>
      </c>
      <c r="E132" s="131" t="s">
        <v>154</v>
      </c>
      <c r="F132" s="132" t="s">
        <v>155</v>
      </c>
      <c r="G132" s="133" t="s">
        <v>156</v>
      </c>
      <c r="H132" s="134">
        <v>2.548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38</v>
      </c>
      <c r="P132" s="140">
        <f t="shared" si="1"/>
        <v>0</v>
      </c>
      <c r="Q132" s="140">
        <v>1.0597399999999999</v>
      </c>
      <c r="R132" s="140">
        <f t="shared" si="2"/>
        <v>2.7002175199999998</v>
      </c>
      <c r="S132" s="140">
        <v>0</v>
      </c>
      <c r="T132" s="141">
        <f t="shared" si="3"/>
        <v>0</v>
      </c>
      <c r="AR132" s="142" t="s">
        <v>128</v>
      </c>
      <c r="AT132" s="142" t="s">
        <v>124</v>
      </c>
      <c r="AU132" s="142" t="s">
        <v>83</v>
      </c>
      <c r="AY132" s="13" t="s">
        <v>122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81</v>
      </c>
      <c r="BK132" s="143">
        <f t="shared" si="9"/>
        <v>0</v>
      </c>
      <c r="BL132" s="13" t="s">
        <v>128</v>
      </c>
      <c r="BM132" s="142" t="s">
        <v>214</v>
      </c>
    </row>
    <row r="133" spans="2:65" s="11" customFormat="1" ht="22.9" customHeight="1">
      <c r="B133" s="117"/>
      <c r="D133" s="118" t="s">
        <v>72</v>
      </c>
      <c r="E133" s="127" t="s">
        <v>133</v>
      </c>
      <c r="F133" s="127" t="s">
        <v>158</v>
      </c>
      <c r="I133" s="120"/>
      <c r="J133" s="128">
        <f>BK133</f>
        <v>0</v>
      </c>
      <c r="L133" s="117"/>
      <c r="M133" s="122"/>
      <c r="P133" s="123">
        <f>SUM(P134:P136)</f>
        <v>0</v>
      </c>
      <c r="R133" s="123">
        <f>SUM(R134:R136)</f>
        <v>100.00599200000001</v>
      </c>
      <c r="T133" s="124">
        <f>SUM(T134:T136)</f>
        <v>0</v>
      </c>
      <c r="AR133" s="118" t="s">
        <v>81</v>
      </c>
      <c r="AT133" s="125" t="s">
        <v>72</v>
      </c>
      <c r="AU133" s="125" t="s">
        <v>81</v>
      </c>
      <c r="AY133" s="118" t="s">
        <v>122</v>
      </c>
      <c r="BK133" s="126">
        <f>SUM(BK134:BK136)</f>
        <v>0</v>
      </c>
    </row>
    <row r="134" spans="2:65" s="1" customFormat="1" ht="33" customHeight="1">
      <c r="B134" s="129"/>
      <c r="C134" s="130" t="s">
        <v>159</v>
      </c>
      <c r="D134" s="130" t="s">
        <v>124</v>
      </c>
      <c r="E134" s="131" t="s">
        <v>160</v>
      </c>
      <c r="F134" s="132" t="s">
        <v>161</v>
      </c>
      <c r="G134" s="133" t="s">
        <v>127</v>
      </c>
      <c r="H134" s="134">
        <v>37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38</v>
      </c>
      <c r="P134" s="140">
        <f>O134*H134</f>
        <v>0</v>
      </c>
      <c r="Q134" s="140">
        <v>2.6814</v>
      </c>
      <c r="R134" s="140">
        <f>Q134*H134</f>
        <v>99.211799999999997</v>
      </c>
      <c r="S134" s="140">
        <v>0</v>
      </c>
      <c r="T134" s="141">
        <f>S134*H134</f>
        <v>0</v>
      </c>
      <c r="AR134" s="142" t="s">
        <v>128</v>
      </c>
      <c r="AT134" s="142" t="s">
        <v>124</v>
      </c>
      <c r="AU134" s="142" t="s">
        <v>83</v>
      </c>
      <c r="AY134" s="13" t="s">
        <v>122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81</v>
      </c>
      <c r="BK134" s="143">
        <f>ROUND(I134*H134,2)</f>
        <v>0</v>
      </c>
      <c r="BL134" s="13" t="s">
        <v>128</v>
      </c>
      <c r="BM134" s="142" t="s">
        <v>215</v>
      </c>
    </row>
    <row r="135" spans="2:65" s="1" customFormat="1" ht="24.2" customHeight="1">
      <c r="B135" s="129"/>
      <c r="C135" s="130" t="s">
        <v>163</v>
      </c>
      <c r="D135" s="130" t="s">
        <v>124</v>
      </c>
      <c r="E135" s="131" t="s">
        <v>164</v>
      </c>
      <c r="F135" s="132" t="s">
        <v>165</v>
      </c>
      <c r="G135" s="133" t="s">
        <v>166</v>
      </c>
      <c r="H135" s="134">
        <v>19.600000000000001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38</v>
      </c>
      <c r="P135" s="140">
        <f>O135*H135</f>
        <v>0</v>
      </c>
      <c r="Q135" s="140">
        <v>4.011E-2</v>
      </c>
      <c r="R135" s="140">
        <f>Q135*H135</f>
        <v>0.78615600000000008</v>
      </c>
      <c r="S135" s="140">
        <v>0</v>
      </c>
      <c r="T135" s="141">
        <f>S135*H135</f>
        <v>0</v>
      </c>
      <c r="AR135" s="142" t="s">
        <v>128</v>
      </c>
      <c r="AT135" s="142" t="s">
        <v>124</v>
      </c>
      <c r="AU135" s="142" t="s">
        <v>83</v>
      </c>
      <c r="AY135" s="13" t="s">
        <v>122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81</v>
      </c>
      <c r="BK135" s="143">
        <f>ROUND(I135*H135,2)</f>
        <v>0</v>
      </c>
      <c r="BL135" s="13" t="s">
        <v>128</v>
      </c>
      <c r="BM135" s="142" t="s">
        <v>216</v>
      </c>
    </row>
    <row r="136" spans="2:65" s="1" customFormat="1" ht="24.2" customHeight="1">
      <c r="B136" s="129"/>
      <c r="C136" s="130" t="s">
        <v>168</v>
      </c>
      <c r="D136" s="130" t="s">
        <v>124</v>
      </c>
      <c r="E136" s="131" t="s">
        <v>169</v>
      </c>
      <c r="F136" s="132" t="s">
        <v>170</v>
      </c>
      <c r="G136" s="133" t="s">
        <v>166</v>
      </c>
      <c r="H136" s="134">
        <v>19.600000000000001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38</v>
      </c>
      <c r="P136" s="140">
        <f>O136*H136</f>
        <v>0</v>
      </c>
      <c r="Q136" s="140">
        <v>4.0999999999999999E-4</v>
      </c>
      <c r="R136" s="140">
        <f>Q136*H136</f>
        <v>8.0359999999999997E-3</v>
      </c>
      <c r="S136" s="140">
        <v>0</v>
      </c>
      <c r="T136" s="141">
        <f>S136*H136</f>
        <v>0</v>
      </c>
      <c r="AR136" s="142" t="s">
        <v>128</v>
      </c>
      <c r="AT136" s="142" t="s">
        <v>124</v>
      </c>
      <c r="AU136" s="142" t="s">
        <v>83</v>
      </c>
      <c r="AY136" s="13" t="s">
        <v>122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81</v>
      </c>
      <c r="BK136" s="143">
        <f>ROUND(I136*H136,2)</f>
        <v>0</v>
      </c>
      <c r="BL136" s="13" t="s">
        <v>128</v>
      </c>
      <c r="BM136" s="142" t="s">
        <v>217</v>
      </c>
    </row>
    <row r="137" spans="2:65" s="11" customFormat="1" ht="22.9" customHeight="1">
      <c r="B137" s="117"/>
      <c r="D137" s="118" t="s">
        <v>72</v>
      </c>
      <c r="E137" s="127" t="s">
        <v>128</v>
      </c>
      <c r="F137" s="127" t="s">
        <v>172</v>
      </c>
      <c r="I137" s="120"/>
      <c r="J137" s="128">
        <f>BK137</f>
        <v>0</v>
      </c>
      <c r="L137" s="117"/>
      <c r="M137" s="122"/>
      <c r="P137" s="123">
        <f>SUM(P138:P139)</f>
        <v>0</v>
      </c>
      <c r="R137" s="123">
        <f>SUM(R138:R139)</f>
        <v>1.9496826999999999</v>
      </c>
      <c r="T137" s="124">
        <f>SUM(T138:T139)</f>
        <v>0</v>
      </c>
      <c r="AR137" s="118" t="s">
        <v>81</v>
      </c>
      <c r="AT137" s="125" t="s">
        <v>72</v>
      </c>
      <c r="AU137" s="125" t="s">
        <v>81</v>
      </c>
      <c r="AY137" s="118" t="s">
        <v>122</v>
      </c>
      <c r="BK137" s="126">
        <f>SUM(BK138:BK139)</f>
        <v>0</v>
      </c>
    </row>
    <row r="138" spans="2:65" s="1" customFormat="1" ht="16.5" customHeight="1">
      <c r="B138" s="129"/>
      <c r="C138" s="130" t="s">
        <v>173</v>
      </c>
      <c r="D138" s="130" t="s">
        <v>124</v>
      </c>
      <c r="E138" s="131" t="s">
        <v>174</v>
      </c>
      <c r="F138" s="132" t="s">
        <v>365</v>
      </c>
      <c r="G138" s="133" t="s">
        <v>127</v>
      </c>
      <c r="H138" s="134">
        <v>1.512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38</v>
      </c>
      <c r="P138" s="140">
        <f>O138*H138</f>
        <v>0</v>
      </c>
      <c r="Q138" s="140">
        <v>0.82464999999999999</v>
      </c>
      <c r="R138" s="140">
        <f>Q138*H138</f>
        <v>1.2468707999999999</v>
      </c>
      <c r="S138" s="140">
        <v>0</v>
      </c>
      <c r="T138" s="141">
        <f>S138*H138</f>
        <v>0</v>
      </c>
      <c r="AR138" s="142" t="s">
        <v>128</v>
      </c>
      <c r="AT138" s="142" t="s">
        <v>124</v>
      </c>
      <c r="AU138" s="142" t="s">
        <v>83</v>
      </c>
      <c r="AY138" s="13" t="s">
        <v>122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81</v>
      </c>
      <c r="BK138" s="143">
        <f>ROUND(I138*H138,2)</f>
        <v>0</v>
      </c>
      <c r="BL138" s="13" t="s">
        <v>128</v>
      </c>
      <c r="BM138" s="142" t="s">
        <v>218</v>
      </c>
    </row>
    <row r="139" spans="2:65" s="1" customFormat="1" ht="16.5" customHeight="1">
      <c r="B139" s="129"/>
      <c r="C139" s="130" t="s">
        <v>8</v>
      </c>
      <c r="D139" s="130" t="s">
        <v>124</v>
      </c>
      <c r="E139" s="131" t="s">
        <v>176</v>
      </c>
      <c r="F139" s="132" t="s">
        <v>366</v>
      </c>
      <c r="G139" s="133" t="s">
        <v>127</v>
      </c>
      <c r="H139" s="134">
        <v>0.93100000000000005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38</v>
      </c>
      <c r="P139" s="140">
        <f>O139*H139</f>
        <v>0</v>
      </c>
      <c r="Q139" s="140">
        <v>0.75490000000000002</v>
      </c>
      <c r="R139" s="140">
        <f>Q139*H139</f>
        <v>0.70281190000000004</v>
      </c>
      <c r="S139" s="140">
        <v>0</v>
      </c>
      <c r="T139" s="141">
        <f>S139*H139</f>
        <v>0</v>
      </c>
      <c r="AR139" s="142" t="s">
        <v>128</v>
      </c>
      <c r="AT139" s="142" t="s">
        <v>124</v>
      </c>
      <c r="AU139" s="142" t="s">
        <v>83</v>
      </c>
      <c r="AY139" s="13" t="s">
        <v>122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81</v>
      </c>
      <c r="BK139" s="143">
        <f>ROUND(I139*H139,2)</f>
        <v>0</v>
      </c>
      <c r="BL139" s="13" t="s">
        <v>128</v>
      </c>
      <c r="BM139" s="142" t="s">
        <v>219</v>
      </c>
    </row>
    <row r="140" spans="2:65" s="11" customFormat="1" ht="22.9" customHeight="1">
      <c r="B140" s="117"/>
      <c r="D140" s="118" t="s">
        <v>72</v>
      </c>
      <c r="E140" s="127" t="s">
        <v>144</v>
      </c>
      <c r="F140" s="127" t="s">
        <v>178</v>
      </c>
      <c r="I140" s="120"/>
      <c r="J140" s="128">
        <f>BK140</f>
        <v>0</v>
      </c>
      <c r="L140" s="117"/>
      <c r="M140" s="122"/>
      <c r="P140" s="123">
        <f>SUM(P141:P144)</f>
        <v>0</v>
      </c>
      <c r="R140" s="123">
        <f>SUM(R141:R144)</f>
        <v>0.64385999999999999</v>
      </c>
      <c r="T140" s="124">
        <f>SUM(T141:T144)</f>
        <v>0</v>
      </c>
      <c r="AR140" s="118" t="s">
        <v>81</v>
      </c>
      <c r="AT140" s="125" t="s">
        <v>72</v>
      </c>
      <c r="AU140" s="125" t="s">
        <v>81</v>
      </c>
      <c r="AY140" s="118" t="s">
        <v>122</v>
      </c>
      <c r="BK140" s="126">
        <f>SUM(BK141:BK144)</f>
        <v>0</v>
      </c>
    </row>
    <row r="141" spans="2:65" s="1" customFormat="1" ht="16.5" customHeight="1">
      <c r="B141" s="129"/>
      <c r="C141" s="130" t="s">
        <v>179</v>
      </c>
      <c r="D141" s="130" t="s">
        <v>124</v>
      </c>
      <c r="E141" s="131" t="s">
        <v>180</v>
      </c>
      <c r="F141" s="132" t="s">
        <v>181</v>
      </c>
      <c r="G141" s="133" t="s">
        <v>147</v>
      </c>
      <c r="H141" s="134">
        <v>18.600000000000001</v>
      </c>
      <c r="I141" s="135"/>
      <c r="J141" s="136">
        <f>ROUND(I141*H141,2)</f>
        <v>0</v>
      </c>
      <c r="K141" s="137"/>
      <c r="L141" s="28"/>
      <c r="M141" s="138" t="s">
        <v>1</v>
      </c>
      <c r="N141" s="139" t="s">
        <v>38</v>
      </c>
      <c r="P141" s="140">
        <f>O141*H141</f>
        <v>0</v>
      </c>
      <c r="Q141" s="140">
        <v>5.9999999999999995E-4</v>
      </c>
      <c r="R141" s="140">
        <f>Q141*H141</f>
        <v>1.116E-2</v>
      </c>
      <c r="S141" s="140">
        <v>0</v>
      </c>
      <c r="T141" s="141">
        <f>S141*H141</f>
        <v>0</v>
      </c>
      <c r="AR141" s="142" t="s">
        <v>128</v>
      </c>
      <c r="AT141" s="142" t="s">
        <v>124</v>
      </c>
      <c r="AU141" s="142" t="s">
        <v>83</v>
      </c>
      <c r="AY141" s="13" t="s">
        <v>122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3" t="s">
        <v>81</v>
      </c>
      <c r="BK141" s="143">
        <f>ROUND(I141*H141,2)</f>
        <v>0</v>
      </c>
      <c r="BL141" s="13" t="s">
        <v>128</v>
      </c>
      <c r="BM141" s="142" t="s">
        <v>220</v>
      </c>
    </row>
    <row r="142" spans="2:65" s="1" customFormat="1" ht="24.2" customHeight="1">
      <c r="B142" s="129"/>
      <c r="C142" s="130" t="s">
        <v>183</v>
      </c>
      <c r="D142" s="130" t="s">
        <v>124</v>
      </c>
      <c r="E142" s="131" t="s">
        <v>184</v>
      </c>
      <c r="F142" s="132" t="s">
        <v>185</v>
      </c>
      <c r="G142" s="133" t="s">
        <v>147</v>
      </c>
      <c r="H142" s="134">
        <v>37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38</v>
      </c>
      <c r="P142" s="140">
        <f>O142*H142</f>
        <v>0</v>
      </c>
      <c r="Q142" s="140">
        <v>1.7100000000000001E-2</v>
      </c>
      <c r="R142" s="140">
        <f>Q142*H142</f>
        <v>0.63270000000000004</v>
      </c>
      <c r="S142" s="140">
        <v>0</v>
      </c>
      <c r="T142" s="141">
        <f>S142*H142</f>
        <v>0</v>
      </c>
      <c r="AR142" s="142" t="s">
        <v>128</v>
      </c>
      <c r="AT142" s="142" t="s">
        <v>124</v>
      </c>
      <c r="AU142" s="142" t="s">
        <v>83</v>
      </c>
      <c r="AY142" s="13" t="s">
        <v>122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81</v>
      </c>
      <c r="BK142" s="143">
        <f>ROUND(I142*H142,2)</f>
        <v>0</v>
      </c>
      <c r="BL142" s="13" t="s">
        <v>128</v>
      </c>
      <c r="BM142" s="142" t="s">
        <v>221</v>
      </c>
    </row>
    <row r="143" spans="2:65" s="1" customFormat="1" ht="16.5" customHeight="1">
      <c r="B143" s="129"/>
      <c r="C143" s="130" t="s">
        <v>187</v>
      </c>
      <c r="D143" s="130" t="s">
        <v>124</v>
      </c>
      <c r="E143" s="131" t="s">
        <v>188</v>
      </c>
      <c r="F143" s="132" t="s">
        <v>189</v>
      </c>
      <c r="G143" s="133" t="s">
        <v>147</v>
      </c>
      <c r="H143" s="134">
        <v>200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128</v>
      </c>
      <c r="AT143" s="142" t="s">
        <v>124</v>
      </c>
      <c r="AU143" s="142" t="s">
        <v>83</v>
      </c>
      <c r="AY143" s="13" t="s">
        <v>122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81</v>
      </c>
      <c r="BK143" s="143">
        <f>ROUND(I143*H143,2)</f>
        <v>0</v>
      </c>
      <c r="BL143" s="13" t="s">
        <v>128</v>
      </c>
      <c r="BM143" s="142" t="s">
        <v>222</v>
      </c>
    </row>
    <row r="144" spans="2:65" s="1" customFormat="1" ht="16.5" customHeight="1">
      <c r="B144" s="129"/>
      <c r="C144" s="130" t="s">
        <v>191</v>
      </c>
      <c r="D144" s="130" t="s">
        <v>124</v>
      </c>
      <c r="E144" s="131" t="s">
        <v>192</v>
      </c>
      <c r="F144" s="132" t="s">
        <v>193</v>
      </c>
      <c r="G144" s="133" t="s">
        <v>194</v>
      </c>
      <c r="H144" s="134">
        <v>1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128</v>
      </c>
      <c r="AT144" s="142" t="s">
        <v>124</v>
      </c>
      <c r="AU144" s="142" t="s">
        <v>83</v>
      </c>
      <c r="AY144" s="13" t="s">
        <v>122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3" t="s">
        <v>81</v>
      </c>
      <c r="BK144" s="143">
        <f>ROUND(I144*H144,2)</f>
        <v>0</v>
      </c>
      <c r="BL144" s="13" t="s">
        <v>128</v>
      </c>
      <c r="BM144" s="142" t="s">
        <v>223</v>
      </c>
    </row>
    <row r="145" spans="2:65" s="11" customFormat="1" ht="22.9" customHeight="1">
      <c r="B145" s="117"/>
      <c r="D145" s="118" t="s">
        <v>72</v>
      </c>
      <c r="E145" s="127" t="s">
        <v>196</v>
      </c>
      <c r="F145" s="127" t="s">
        <v>197</v>
      </c>
      <c r="I145" s="120"/>
      <c r="J145" s="128">
        <f>BK145</f>
        <v>0</v>
      </c>
      <c r="L145" s="117"/>
      <c r="M145" s="122"/>
      <c r="P145" s="123">
        <f>SUM(P146:P147)</f>
        <v>0</v>
      </c>
      <c r="R145" s="123">
        <f>SUM(R146:R147)</f>
        <v>0</v>
      </c>
      <c r="T145" s="124">
        <f>SUM(T146:T147)</f>
        <v>0</v>
      </c>
      <c r="AR145" s="118" t="s">
        <v>81</v>
      </c>
      <c r="AT145" s="125" t="s">
        <v>72</v>
      </c>
      <c r="AU145" s="125" t="s">
        <v>81</v>
      </c>
      <c r="AY145" s="118" t="s">
        <v>122</v>
      </c>
      <c r="BK145" s="126">
        <f>SUM(BK146:BK147)</f>
        <v>0</v>
      </c>
    </row>
    <row r="146" spans="2:65" s="1" customFormat="1" ht="16.5" customHeight="1">
      <c r="B146" s="129"/>
      <c r="C146" s="130" t="s">
        <v>198</v>
      </c>
      <c r="D146" s="130" t="s">
        <v>124</v>
      </c>
      <c r="E146" s="131" t="s">
        <v>199</v>
      </c>
      <c r="F146" s="132" t="s">
        <v>200</v>
      </c>
      <c r="G146" s="133" t="s">
        <v>156</v>
      </c>
      <c r="H146" s="134">
        <v>127.577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128</v>
      </c>
      <c r="AT146" s="142" t="s">
        <v>124</v>
      </c>
      <c r="AU146" s="142" t="s">
        <v>83</v>
      </c>
      <c r="AY146" s="13" t="s">
        <v>122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81</v>
      </c>
      <c r="BK146" s="143">
        <f>ROUND(I146*H146,2)</f>
        <v>0</v>
      </c>
      <c r="BL146" s="13" t="s">
        <v>128</v>
      </c>
      <c r="BM146" s="142" t="s">
        <v>224</v>
      </c>
    </row>
    <row r="147" spans="2:65" s="1" customFormat="1" ht="24.2" customHeight="1">
      <c r="B147" s="129"/>
      <c r="C147" s="130" t="s">
        <v>202</v>
      </c>
      <c r="D147" s="130" t="s">
        <v>124</v>
      </c>
      <c r="E147" s="131" t="s">
        <v>203</v>
      </c>
      <c r="F147" s="132" t="s">
        <v>204</v>
      </c>
      <c r="G147" s="133" t="s">
        <v>156</v>
      </c>
      <c r="H147" s="134">
        <v>127.577</v>
      </c>
      <c r="I147" s="135"/>
      <c r="J147" s="136">
        <f>ROUND(I147*H147,2)</f>
        <v>0</v>
      </c>
      <c r="K147" s="137"/>
      <c r="L147" s="28"/>
      <c r="M147" s="144" t="s">
        <v>1</v>
      </c>
      <c r="N147" s="145" t="s">
        <v>38</v>
      </c>
      <c r="O147" s="146"/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2" t="s">
        <v>128</v>
      </c>
      <c r="AT147" s="142" t="s">
        <v>124</v>
      </c>
      <c r="AU147" s="142" t="s">
        <v>83</v>
      </c>
      <c r="AY147" s="13" t="s">
        <v>122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81</v>
      </c>
      <c r="BK147" s="143">
        <f>ROUND(I147*H147,2)</f>
        <v>0</v>
      </c>
      <c r="BL147" s="13" t="s">
        <v>128</v>
      </c>
      <c r="BM147" s="142" t="s">
        <v>225</v>
      </c>
    </row>
    <row r="148" spans="2:65" s="1" customFormat="1" ht="6.95" customHeight="1"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28"/>
    </row>
  </sheetData>
  <autoFilter ref="C121:K147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1"/>
  <sheetViews>
    <sheetView showGridLines="0" topLeftCell="A122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Mimoň, terénní úpravy zámeckého parku</v>
      </c>
      <c r="F7" s="200"/>
      <c r="G7" s="200"/>
      <c r="H7" s="20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60" t="s">
        <v>226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2" t="str">
        <f>'Rekapitulace stavby'!E14</f>
        <v>Vyplň údaj</v>
      </c>
      <c r="F18" s="182"/>
      <c r="G18" s="182"/>
      <c r="H18" s="18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87" t="s">
        <v>1</v>
      </c>
      <c r="F27" s="187"/>
      <c r="G27" s="187"/>
      <c r="H27" s="18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ROUND((SUM(BE121:BE140)),  2)</f>
        <v>0</v>
      </c>
      <c r="I33" s="88">
        <v>0.21</v>
      </c>
      <c r="J33" s="87">
        <f>ROUND(((SUM(BE121:BE140))*I33),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ROUND((SUM(BF121:BF140)),  2)</f>
        <v>0</v>
      </c>
      <c r="I34" s="88">
        <v>0.12</v>
      </c>
      <c r="J34" s="87">
        <f>ROUND(((SUM(BF121:BF140))*I34),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ROUND((SUM(BG121:BG140)),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ROUND((SUM(BH121:BH140)),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ROUND((SUM(BI121:BI140)),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Mimoň, terénní úpravy zámeckého parku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60" t="str">
        <f>E9</f>
        <v>901 - VON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J121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227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19.899999999999999" customHeight="1">
      <c r="B98" s="104"/>
      <c r="D98" s="105" t="s">
        <v>228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899999999999999" customHeight="1">
      <c r="B99" s="104"/>
      <c r="D99" s="105" t="s">
        <v>229</v>
      </c>
      <c r="E99" s="106"/>
      <c r="F99" s="106"/>
      <c r="G99" s="106"/>
      <c r="H99" s="106"/>
      <c r="I99" s="106"/>
      <c r="J99" s="107">
        <f>J131</f>
        <v>0</v>
      </c>
      <c r="L99" s="104"/>
    </row>
    <row r="100" spans="2:12" s="9" customFormat="1" ht="19.899999999999999" customHeight="1">
      <c r="B100" s="104"/>
      <c r="D100" s="105" t="s">
        <v>230</v>
      </c>
      <c r="E100" s="106"/>
      <c r="F100" s="106"/>
      <c r="G100" s="106"/>
      <c r="H100" s="106"/>
      <c r="I100" s="106"/>
      <c r="J100" s="107">
        <f>J137</f>
        <v>0</v>
      </c>
      <c r="L100" s="104"/>
    </row>
    <row r="101" spans="2:12" s="9" customFormat="1" ht="19.899999999999999" customHeight="1">
      <c r="B101" s="104"/>
      <c r="D101" s="105" t="s">
        <v>231</v>
      </c>
      <c r="E101" s="106"/>
      <c r="F101" s="106"/>
      <c r="G101" s="106"/>
      <c r="H101" s="106"/>
      <c r="I101" s="106"/>
      <c r="J101" s="107">
        <f>J139</f>
        <v>0</v>
      </c>
      <c r="L101" s="104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107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16.5" customHeight="1">
      <c r="B111" s="28"/>
      <c r="E111" s="199" t="str">
        <f>E7</f>
        <v>Mimoň, terénní úpravy zámeckého parku</v>
      </c>
      <c r="F111" s="200"/>
      <c r="G111" s="200"/>
      <c r="H111" s="200"/>
      <c r="L111" s="28"/>
    </row>
    <row r="112" spans="2:12" s="1" customFormat="1" ht="12" customHeight="1">
      <c r="B112" s="28"/>
      <c r="C112" s="23" t="s">
        <v>94</v>
      </c>
      <c r="L112" s="28"/>
    </row>
    <row r="113" spans="2:65" s="1" customFormat="1" ht="16.5" customHeight="1">
      <c r="B113" s="28"/>
      <c r="E113" s="160" t="str">
        <f>E9</f>
        <v>901 - VON</v>
      </c>
      <c r="F113" s="201"/>
      <c r="G113" s="201"/>
      <c r="H113" s="201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2. 6. 2025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 xml:space="preserve"> </v>
      </c>
      <c r="I117" s="23" t="s">
        <v>29</v>
      </c>
      <c r="J117" s="26" t="str">
        <f>E21</f>
        <v xml:space="preserve"> </v>
      </c>
      <c r="L117" s="28"/>
    </row>
    <row r="118" spans="2:65" s="1" customFormat="1" ht="15.2" customHeight="1">
      <c r="B118" s="28"/>
      <c r="C118" s="23" t="s">
        <v>27</v>
      </c>
      <c r="F118" s="21" t="str">
        <f>IF(E18="","",E18)</f>
        <v>Vyplň údaj</v>
      </c>
      <c r="I118" s="23" t="s">
        <v>31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08"/>
      <c r="C120" s="109" t="s">
        <v>108</v>
      </c>
      <c r="D120" s="110" t="s">
        <v>58</v>
      </c>
      <c r="E120" s="110" t="s">
        <v>54</v>
      </c>
      <c r="F120" s="110" t="s">
        <v>55</v>
      </c>
      <c r="G120" s="110" t="s">
        <v>109</v>
      </c>
      <c r="H120" s="110" t="s">
        <v>110</v>
      </c>
      <c r="I120" s="110" t="s">
        <v>111</v>
      </c>
      <c r="J120" s="111" t="s">
        <v>98</v>
      </c>
      <c r="K120" s="112" t="s">
        <v>112</v>
      </c>
      <c r="L120" s="108"/>
      <c r="M120" s="55" t="s">
        <v>1</v>
      </c>
      <c r="N120" s="56" t="s">
        <v>37</v>
      </c>
      <c r="O120" s="56" t="s">
        <v>113</v>
      </c>
      <c r="P120" s="56" t="s">
        <v>114</v>
      </c>
      <c r="Q120" s="56" t="s">
        <v>115</v>
      </c>
      <c r="R120" s="56" t="s">
        <v>116</v>
      </c>
      <c r="S120" s="56" t="s">
        <v>117</v>
      </c>
      <c r="T120" s="57" t="s">
        <v>118</v>
      </c>
    </row>
    <row r="121" spans="2:65" s="1" customFormat="1" ht="22.9" customHeight="1">
      <c r="B121" s="28"/>
      <c r="C121" s="60" t="s">
        <v>119</v>
      </c>
      <c r="J121" s="113">
        <f>BK121</f>
        <v>0</v>
      </c>
      <c r="L121" s="28"/>
      <c r="M121" s="58"/>
      <c r="N121" s="49"/>
      <c r="O121" s="49"/>
      <c r="P121" s="114">
        <f>P122</f>
        <v>0</v>
      </c>
      <c r="Q121" s="49"/>
      <c r="R121" s="114">
        <f>R122</f>
        <v>0</v>
      </c>
      <c r="S121" s="49"/>
      <c r="T121" s="115">
        <f>T122</f>
        <v>0</v>
      </c>
      <c r="AT121" s="13" t="s">
        <v>72</v>
      </c>
      <c r="AU121" s="13" t="s">
        <v>100</v>
      </c>
      <c r="BK121" s="116">
        <f>BK122</f>
        <v>0</v>
      </c>
    </row>
    <row r="122" spans="2:65" s="11" customFormat="1" ht="25.9" customHeight="1">
      <c r="B122" s="117"/>
      <c r="D122" s="118" t="s">
        <v>72</v>
      </c>
      <c r="E122" s="119" t="s">
        <v>232</v>
      </c>
      <c r="F122" s="119" t="s">
        <v>233</v>
      </c>
      <c r="I122" s="120"/>
      <c r="J122" s="121">
        <f>BK122</f>
        <v>0</v>
      </c>
      <c r="L122" s="117"/>
      <c r="M122" s="122"/>
      <c r="P122" s="123">
        <f>P123+P131+P137+P139</f>
        <v>0</v>
      </c>
      <c r="R122" s="123">
        <f>R123+R131+R137+R139</f>
        <v>0</v>
      </c>
      <c r="T122" s="124">
        <f>T123+T131+T137+T139</f>
        <v>0</v>
      </c>
      <c r="AR122" s="118" t="s">
        <v>140</v>
      </c>
      <c r="AT122" s="125" t="s">
        <v>72</v>
      </c>
      <c r="AU122" s="125" t="s">
        <v>73</v>
      </c>
      <c r="AY122" s="118" t="s">
        <v>122</v>
      </c>
      <c r="BK122" s="126">
        <f>BK123+BK131+BK137+BK139</f>
        <v>0</v>
      </c>
    </row>
    <row r="123" spans="2:65" s="11" customFormat="1" ht="22.9" customHeight="1">
      <c r="B123" s="117"/>
      <c r="D123" s="118" t="s">
        <v>72</v>
      </c>
      <c r="E123" s="127" t="s">
        <v>234</v>
      </c>
      <c r="F123" s="127" t="s">
        <v>235</v>
      </c>
      <c r="I123" s="120"/>
      <c r="J123" s="128">
        <f>BK123</f>
        <v>0</v>
      </c>
      <c r="L123" s="117"/>
      <c r="M123" s="122"/>
      <c r="P123" s="123">
        <f>SUM(P124:P130)</f>
        <v>0</v>
      </c>
      <c r="R123" s="123">
        <f>SUM(R124:R130)</f>
        <v>0</v>
      </c>
      <c r="T123" s="124">
        <f>SUM(T124:T130)</f>
        <v>0</v>
      </c>
      <c r="AR123" s="118" t="s">
        <v>140</v>
      </c>
      <c r="AT123" s="125" t="s">
        <v>72</v>
      </c>
      <c r="AU123" s="125" t="s">
        <v>81</v>
      </c>
      <c r="AY123" s="118" t="s">
        <v>122</v>
      </c>
      <c r="BK123" s="126">
        <f>SUM(BK124:BK130)</f>
        <v>0</v>
      </c>
    </row>
    <row r="124" spans="2:65" s="1" customFormat="1" ht="33" customHeight="1">
      <c r="B124" s="129"/>
      <c r="C124" s="130" t="s">
        <v>81</v>
      </c>
      <c r="D124" s="130" t="s">
        <v>124</v>
      </c>
      <c r="E124" s="131" t="s">
        <v>236</v>
      </c>
      <c r="F124" s="132" t="s">
        <v>237</v>
      </c>
      <c r="G124" s="133" t="s">
        <v>194</v>
      </c>
      <c r="H124" s="134">
        <v>1</v>
      </c>
      <c r="I124" s="135"/>
      <c r="J124" s="136">
        <f t="shared" ref="J124:J130" si="0">ROUND(I124*H124,2)</f>
        <v>0</v>
      </c>
      <c r="K124" s="137"/>
      <c r="L124" s="28"/>
      <c r="M124" s="138" t="s">
        <v>1</v>
      </c>
      <c r="N124" s="139" t="s">
        <v>38</v>
      </c>
      <c r="P124" s="140">
        <f t="shared" ref="P124:P130" si="1">O124*H124</f>
        <v>0</v>
      </c>
      <c r="Q124" s="140">
        <v>0</v>
      </c>
      <c r="R124" s="140">
        <f t="shared" ref="R124:R130" si="2">Q124*H124</f>
        <v>0</v>
      </c>
      <c r="S124" s="140">
        <v>0</v>
      </c>
      <c r="T124" s="141">
        <f t="shared" ref="T124:T130" si="3">S124*H124</f>
        <v>0</v>
      </c>
      <c r="AR124" s="142" t="s">
        <v>238</v>
      </c>
      <c r="AT124" s="142" t="s">
        <v>124</v>
      </c>
      <c r="AU124" s="142" t="s">
        <v>83</v>
      </c>
      <c r="AY124" s="13" t="s">
        <v>122</v>
      </c>
      <c r="BE124" s="143">
        <f t="shared" ref="BE124:BE130" si="4">IF(N124="základní",J124,0)</f>
        <v>0</v>
      </c>
      <c r="BF124" s="143">
        <f t="shared" ref="BF124:BF130" si="5">IF(N124="snížená",J124,0)</f>
        <v>0</v>
      </c>
      <c r="BG124" s="143">
        <f t="shared" ref="BG124:BG130" si="6">IF(N124="zákl. přenesená",J124,0)</f>
        <v>0</v>
      </c>
      <c r="BH124" s="143">
        <f t="shared" ref="BH124:BH130" si="7">IF(N124="sníž. přenesená",J124,0)</f>
        <v>0</v>
      </c>
      <c r="BI124" s="143">
        <f t="shared" ref="BI124:BI130" si="8">IF(N124="nulová",J124,0)</f>
        <v>0</v>
      </c>
      <c r="BJ124" s="13" t="s">
        <v>81</v>
      </c>
      <c r="BK124" s="143">
        <f t="shared" ref="BK124:BK130" si="9">ROUND(I124*H124,2)</f>
        <v>0</v>
      </c>
      <c r="BL124" s="13" t="s">
        <v>238</v>
      </c>
      <c r="BM124" s="142" t="s">
        <v>239</v>
      </c>
    </row>
    <row r="125" spans="2:65" s="1" customFormat="1" ht="16.5" customHeight="1">
      <c r="B125" s="129"/>
      <c r="C125" s="130" t="s">
        <v>83</v>
      </c>
      <c r="D125" s="130" t="s">
        <v>124</v>
      </c>
      <c r="E125" s="131" t="s">
        <v>240</v>
      </c>
      <c r="F125" s="132" t="s">
        <v>241</v>
      </c>
      <c r="G125" s="133" t="s">
        <v>194</v>
      </c>
      <c r="H125" s="134">
        <v>1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38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238</v>
      </c>
      <c r="AT125" s="142" t="s">
        <v>124</v>
      </c>
      <c r="AU125" s="142" t="s">
        <v>83</v>
      </c>
      <c r="AY125" s="13" t="s">
        <v>122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81</v>
      </c>
      <c r="BK125" s="143">
        <f t="shared" si="9"/>
        <v>0</v>
      </c>
      <c r="BL125" s="13" t="s">
        <v>238</v>
      </c>
      <c r="BM125" s="142" t="s">
        <v>242</v>
      </c>
    </row>
    <row r="126" spans="2:65" s="1" customFormat="1" ht="16.5" customHeight="1">
      <c r="B126" s="129"/>
      <c r="C126" s="130" t="s">
        <v>133</v>
      </c>
      <c r="D126" s="130" t="s">
        <v>124</v>
      </c>
      <c r="E126" s="131" t="s">
        <v>243</v>
      </c>
      <c r="F126" s="132" t="s">
        <v>244</v>
      </c>
      <c r="G126" s="133" t="s">
        <v>194</v>
      </c>
      <c r="H126" s="134">
        <v>1</v>
      </c>
      <c r="I126" s="135"/>
      <c r="J126" s="136">
        <f t="shared" si="0"/>
        <v>0</v>
      </c>
      <c r="K126" s="137"/>
      <c r="L126" s="28"/>
      <c r="M126" s="138" t="s">
        <v>1</v>
      </c>
      <c r="N126" s="139" t="s">
        <v>38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238</v>
      </c>
      <c r="AT126" s="142" t="s">
        <v>124</v>
      </c>
      <c r="AU126" s="142" t="s">
        <v>83</v>
      </c>
      <c r="AY126" s="13" t="s">
        <v>122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81</v>
      </c>
      <c r="BK126" s="143">
        <f t="shared" si="9"/>
        <v>0</v>
      </c>
      <c r="BL126" s="13" t="s">
        <v>238</v>
      </c>
      <c r="BM126" s="142" t="s">
        <v>245</v>
      </c>
    </row>
    <row r="127" spans="2:65" s="1" customFormat="1" ht="16.5" customHeight="1">
      <c r="B127" s="129"/>
      <c r="C127" s="130" t="s">
        <v>128</v>
      </c>
      <c r="D127" s="130" t="s">
        <v>124</v>
      </c>
      <c r="E127" s="131" t="s">
        <v>246</v>
      </c>
      <c r="F127" s="132" t="s">
        <v>247</v>
      </c>
      <c r="G127" s="133" t="s">
        <v>194</v>
      </c>
      <c r="H127" s="134">
        <v>1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38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238</v>
      </c>
      <c r="AT127" s="142" t="s">
        <v>124</v>
      </c>
      <c r="AU127" s="142" t="s">
        <v>83</v>
      </c>
      <c r="AY127" s="13" t="s">
        <v>122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81</v>
      </c>
      <c r="BK127" s="143">
        <f t="shared" si="9"/>
        <v>0</v>
      </c>
      <c r="BL127" s="13" t="s">
        <v>238</v>
      </c>
      <c r="BM127" s="142" t="s">
        <v>248</v>
      </c>
    </row>
    <row r="128" spans="2:65" s="1" customFormat="1" ht="16.5" customHeight="1">
      <c r="B128" s="129"/>
      <c r="C128" s="130" t="s">
        <v>140</v>
      </c>
      <c r="D128" s="130" t="s">
        <v>124</v>
      </c>
      <c r="E128" s="131" t="s">
        <v>249</v>
      </c>
      <c r="F128" s="132" t="s">
        <v>250</v>
      </c>
      <c r="G128" s="133" t="s">
        <v>194</v>
      </c>
      <c r="H128" s="134">
        <v>1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38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128</v>
      </c>
      <c r="AT128" s="142" t="s">
        <v>124</v>
      </c>
      <c r="AU128" s="142" t="s">
        <v>83</v>
      </c>
      <c r="AY128" s="13" t="s">
        <v>122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81</v>
      </c>
      <c r="BK128" s="143">
        <f t="shared" si="9"/>
        <v>0</v>
      </c>
      <c r="BL128" s="13" t="s">
        <v>128</v>
      </c>
      <c r="BM128" s="142" t="s">
        <v>251</v>
      </c>
    </row>
    <row r="129" spans="2:65" s="1" customFormat="1" ht="16.5" customHeight="1">
      <c r="B129" s="129"/>
      <c r="C129" s="130" t="s">
        <v>144</v>
      </c>
      <c r="D129" s="130" t="s">
        <v>124</v>
      </c>
      <c r="E129" s="131" t="s">
        <v>252</v>
      </c>
      <c r="F129" s="132" t="s">
        <v>253</v>
      </c>
      <c r="G129" s="133" t="s">
        <v>194</v>
      </c>
      <c r="H129" s="134">
        <v>1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38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238</v>
      </c>
      <c r="AT129" s="142" t="s">
        <v>124</v>
      </c>
      <c r="AU129" s="142" t="s">
        <v>83</v>
      </c>
      <c r="AY129" s="13" t="s">
        <v>122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81</v>
      </c>
      <c r="BK129" s="143">
        <f t="shared" si="9"/>
        <v>0</v>
      </c>
      <c r="BL129" s="13" t="s">
        <v>238</v>
      </c>
      <c r="BM129" s="142" t="s">
        <v>254</v>
      </c>
    </row>
    <row r="130" spans="2:65" s="1" customFormat="1" ht="16.5" customHeight="1">
      <c r="B130" s="129"/>
      <c r="C130" s="130" t="s">
        <v>149</v>
      </c>
      <c r="D130" s="130" t="s">
        <v>124</v>
      </c>
      <c r="E130" s="131" t="s">
        <v>255</v>
      </c>
      <c r="F130" s="132" t="s">
        <v>256</v>
      </c>
      <c r="G130" s="133" t="s">
        <v>194</v>
      </c>
      <c r="H130" s="134">
        <v>1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38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128</v>
      </c>
      <c r="AT130" s="142" t="s">
        <v>124</v>
      </c>
      <c r="AU130" s="142" t="s">
        <v>83</v>
      </c>
      <c r="AY130" s="13" t="s">
        <v>122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81</v>
      </c>
      <c r="BK130" s="143">
        <f t="shared" si="9"/>
        <v>0</v>
      </c>
      <c r="BL130" s="13" t="s">
        <v>128</v>
      </c>
      <c r="BM130" s="142" t="s">
        <v>257</v>
      </c>
    </row>
    <row r="131" spans="2:65" s="11" customFormat="1" ht="22.9" customHeight="1">
      <c r="B131" s="117"/>
      <c r="D131" s="118" t="s">
        <v>72</v>
      </c>
      <c r="E131" s="127" t="s">
        <v>258</v>
      </c>
      <c r="F131" s="127" t="s">
        <v>259</v>
      </c>
      <c r="I131" s="120"/>
      <c r="J131" s="128">
        <f>BK131</f>
        <v>0</v>
      </c>
      <c r="L131" s="117"/>
      <c r="M131" s="122"/>
      <c r="P131" s="123">
        <f>SUM(P132:P136)</f>
        <v>0</v>
      </c>
      <c r="R131" s="123">
        <f>SUM(R132:R136)</f>
        <v>0</v>
      </c>
      <c r="T131" s="124">
        <f>SUM(T132:T136)</f>
        <v>0</v>
      </c>
      <c r="AR131" s="118" t="s">
        <v>140</v>
      </c>
      <c r="AT131" s="125" t="s">
        <v>72</v>
      </c>
      <c r="AU131" s="125" t="s">
        <v>81</v>
      </c>
      <c r="AY131" s="118" t="s">
        <v>122</v>
      </c>
      <c r="BK131" s="126">
        <f>SUM(BK132:BK136)</f>
        <v>0</v>
      </c>
    </row>
    <row r="132" spans="2:65" s="1" customFormat="1" ht="16.5" customHeight="1">
      <c r="B132" s="129"/>
      <c r="C132" s="130" t="s">
        <v>153</v>
      </c>
      <c r="D132" s="130" t="s">
        <v>124</v>
      </c>
      <c r="E132" s="131" t="s">
        <v>260</v>
      </c>
      <c r="F132" s="132" t="s">
        <v>259</v>
      </c>
      <c r="G132" s="133" t="s">
        <v>194</v>
      </c>
      <c r="H132" s="134">
        <v>1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38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128</v>
      </c>
      <c r="AT132" s="142" t="s">
        <v>124</v>
      </c>
      <c r="AU132" s="142" t="s">
        <v>83</v>
      </c>
      <c r="AY132" s="13" t="s">
        <v>122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3" t="s">
        <v>81</v>
      </c>
      <c r="BK132" s="143">
        <f>ROUND(I132*H132,2)</f>
        <v>0</v>
      </c>
      <c r="BL132" s="13" t="s">
        <v>128</v>
      </c>
      <c r="BM132" s="142" t="s">
        <v>261</v>
      </c>
    </row>
    <row r="133" spans="2:65" s="1" customFormat="1" ht="16.5" customHeight="1">
      <c r="B133" s="129"/>
      <c r="C133" s="130" t="s">
        <v>163</v>
      </c>
      <c r="D133" s="130" t="s">
        <v>124</v>
      </c>
      <c r="E133" s="131" t="s">
        <v>262</v>
      </c>
      <c r="F133" s="132" t="s">
        <v>263</v>
      </c>
      <c r="G133" s="133" t="s">
        <v>194</v>
      </c>
      <c r="H133" s="134">
        <v>1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238</v>
      </c>
      <c r="AT133" s="142" t="s">
        <v>124</v>
      </c>
      <c r="AU133" s="142" t="s">
        <v>83</v>
      </c>
      <c r="AY133" s="13" t="s">
        <v>122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3" t="s">
        <v>81</v>
      </c>
      <c r="BK133" s="143">
        <f>ROUND(I133*H133,2)</f>
        <v>0</v>
      </c>
      <c r="BL133" s="13" t="s">
        <v>238</v>
      </c>
      <c r="BM133" s="142" t="s">
        <v>264</v>
      </c>
    </row>
    <row r="134" spans="2:65" s="1" customFormat="1" ht="16.5" customHeight="1">
      <c r="B134" s="129"/>
      <c r="C134" s="130" t="s">
        <v>168</v>
      </c>
      <c r="D134" s="130" t="s">
        <v>124</v>
      </c>
      <c r="E134" s="131" t="s">
        <v>265</v>
      </c>
      <c r="F134" s="132" t="s">
        <v>266</v>
      </c>
      <c r="G134" s="133" t="s">
        <v>194</v>
      </c>
      <c r="H134" s="134">
        <v>1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38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238</v>
      </c>
      <c r="AT134" s="142" t="s">
        <v>124</v>
      </c>
      <c r="AU134" s="142" t="s">
        <v>83</v>
      </c>
      <c r="AY134" s="13" t="s">
        <v>122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3" t="s">
        <v>81</v>
      </c>
      <c r="BK134" s="143">
        <f>ROUND(I134*H134,2)</f>
        <v>0</v>
      </c>
      <c r="BL134" s="13" t="s">
        <v>238</v>
      </c>
      <c r="BM134" s="142" t="s">
        <v>267</v>
      </c>
    </row>
    <row r="135" spans="2:65" s="1" customFormat="1" ht="16.5" customHeight="1">
      <c r="B135" s="129"/>
      <c r="C135" s="130" t="s">
        <v>173</v>
      </c>
      <c r="D135" s="130" t="s">
        <v>124</v>
      </c>
      <c r="E135" s="131" t="s">
        <v>268</v>
      </c>
      <c r="F135" s="132" t="s">
        <v>269</v>
      </c>
      <c r="G135" s="133" t="s">
        <v>194</v>
      </c>
      <c r="H135" s="134">
        <v>1</v>
      </c>
      <c r="I135" s="135"/>
      <c r="J135" s="136">
        <f>ROUND(I135*H135,2)</f>
        <v>0</v>
      </c>
      <c r="K135" s="137"/>
      <c r="L135" s="28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238</v>
      </c>
      <c r="AT135" s="142" t="s">
        <v>124</v>
      </c>
      <c r="AU135" s="142" t="s">
        <v>83</v>
      </c>
      <c r="AY135" s="13" t="s">
        <v>122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3" t="s">
        <v>81</v>
      </c>
      <c r="BK135" s="143">
        <f>ROUND(I135*H135,2)</f>
        <v>0</v>
      </c>
      <c r="BL135" s="13" t="s">
        <v>238</v>
      </c>
      <c r="BM135" s="142" t="s">
        <v>270</v>
      </c>
    </row>
    <row r="136" spans="2:65" s="1" customFormat="1" ht="16.5" customHeight="1">
      <c r="B136" s="129"/>
      <c r="C136" s="130" t="s">
        <v>8</v>
      </c>
      <c r="D136" s="130" t="s">
        <v>124</v>
      </c>
      <c r="E136" s="131" t="s">
        <v>271</v>
      </c>
      <c r="F136" s="132" t="s">
        <v>272</v>
      </c>
      <c r="G136" s="133" t="s">
        <v>194</v>
      </c>
      <c r="H136" s="134">
        <v>1</v>
      </c>
      <c r="I136" s="135"/>
      <c r="J136" s="136">
        <f>ROUND(I136*H136,2)</f>
        <v>0</v>
      </c>
      <c r="K136" s="137"/>
      <c r="L136" s="28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238</v>
      </c>
      <c r="AT136" s="142" t="s">
        <v>124</v>
      </c>
      <c r="AU136" s="142" t="s">
        <v>83</v>
      </c>
      <c r="AY136" s="13" t="s">
        <v>122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3" t="s">
        <v>81</v>
      </c>
      <c r="BK136" s="143">
        <f>ROUND(I136*H136,2)</f>
        <v>0</v>
      </c>
      <c r="BL136" s="13" t="s">
        <v>238</v>
      </c>
      <c r="BM136" s="142" t="s">
        <v>273</v>
      </c>
    </row>
    <row r="137" spans="2:65" s="11" customFormat="1" ht="22.9" customHeight="1">
      <c r="B137" s="117"/>
      <c r="D137" s="118" t="s">
        <v>72</v>
      </c>
      <c r="E137" s="127" t="s">
        <v>274</v>
      </c>
      <c r="F137" s="127" t="s">
        <v>275</v>
      </c>
      <c r="I137" s="120"/>
      <c r="J137" s="128">
        <f>BK137</f>
        <v>0</v>
      </c>
      <c r="L137" s="117"/>
      <c r="M137" s="122"/>
      <c r="P137" s="123">
        <f>P138</f>
        <v>0</v>
      </c>
      <c r="R137" s="123">
        <f>R138</f>
        <v>0</v>
      </c>
      <c r="T137" s="124">
        <f>T138</f>
        <v>0</v>
      </c>
      <c r="AR137" s="118" t="s">
        <v>140</v>
      </c>
      <c r="AT137" s="125" t="s">
        <v>72</v>
      </c>
      <c r="AU137" s="125" t="s">
        <v>81</v>
      </c>
      <c r="AY137" s="118" t="s">
        <v>122</v>
      </c>
      <c r="BK137" s="126">
        <f>BK138</f>
        <v>0</v>
      </c>
    </row>
    <row r="138" spans="2:65" s="1" customFormat="1" ht="16.5" customHeight="1">
      <c r="B138" s="129"/>
      <c r="C138" s="130" t="s">
        <v>179</v>
      </c>
      <c r="D138" s="130" t="s">
        <v>124</v>
      </c>
      <c r="E138" s="131" t="s">
        <v>276</v>
      </c>
      <c r="F138" s="132" t="s">
        <v>277</v>
      </c>
      <c r="G138" s="133" t="s">
        <v>194</v>
      </c>
      <c r="H138" s="134">
        <v>6</v>
      </c>
      <c r="I138" s="135"/>
      <c r="J138" s="136">
        <f>ROUND(I138*H138,2)</f>
        <v>0</v>
      </c>
      <c r="K138" s="137"/>
      <c r="L138" s="28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238</v>
      </c>
      <c r="AT138" s="142" t="s">
        <v>124</v>
      </c>
      <c r="AU138" s="142" t="s">
        <v>83</v>
      </c>
      <c r="AY138" s="13" t="s">
        <v>122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3" t="s">
        <v>81</v>
      </c>
      <c r="BK138" s="143">
        <f>ROUND(I138*H138,2)</f>
        <v>0</v>
      </c>
      <c r="BL138" s="13" t="s">
        <v>238</v>
      </c>
      <c r="BM138" s="142" t="s">
        <v>278</v>
      </c>
    </row>
    <row r="139" spans="2:65" s="11" customFormat="1" ht="22.9" customHeight="1">
      <c r="B139" s="117"/>
      <c r="D139" s="118" t="s">
        <v>72</v>
      </c>
      <c r="E139" s="127" t="s">
        <v>279</v>
      </c>
      <c r="F139" s="127" t="s">
        <v>280</v>
      </c>
      <c r="I139" s="120"/>
      <c r="J139" s="128">
        <f>BK139</f>
        <v>0</v>
      </c>
      <c r="L139" s="117"/>
      <c r="M139" s="122"/>
      <c r="P139" s="123">
        <f>P140</f>
        <v>0</v>
      </c>
      <c r="R139" s="123">
        <f>R140</f>
        <v>0</v>
      </c>
      <c r="T139" s="124">
        <f>T140</f>
        <v>0</v>
      </c>
      <c r="AR139" s="118" t="s">
        <v>140</v>
      </c>
      <c r="AT139" s="125" t="s">
        <v>72</v>
      </c>
      <c r="AU139" s="125" t="s">
        <v>81</v>
      </c>
      <c r="AY139" s="118" t="s">
        <v>122</v>
      </c>
      <c r="BK139" s="126">
        <f>BK140</f>
        <v>0</v>
      </c>
    </row>
    <row r="140" spans="2:65" s="1" customFormat="1" ht="16.5" customHeight="1">
      <c r="B140" s="129"/>
      <c r="C140" s="130" t="s">
        <v>198</v>
      </c>
      <c r="D140" s="130" t="s">
        <v>124</v>
      </c>
      <c r="E140" s="131" t="s">
        <v>281</v>
      </c>
      <c r="F140" s="132" t="s">
        <v>280</v>
      </c>
      <c r="G140" s="133" t="s">
        <v>194</v>
      </c>
      <c r="H140" s="134">
        <v>1</v>
      </c>
      <c r="I140" s="135"/>
      <c r="J140" s="136">
        <f>ROUND(I140*H140,2)</f>
        <v>0</v>
      </c>
      <c r="K140" s="137"/>
      <c r="L140" s="28"/>
      <c r="M140" s="144" t="s">
        <v>1</v>
      </c>
      <c r="N140" s="145" t="s">
        <v>38</v>
      </c>
      <c r="O140" s="146"/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2" t="s">
        <v>238</v>
      </c>
      <c r="AT140" s="142" t="s">
        <v>124</v>
      </c>
      <c r="AU140" s="142" t="s">
        <v>83</v>
      </c>
      <c r="AY140" s="13" t="s">
        <v>122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81</v>
      </c>
      <c r="BK140" s="143">
        <f>ROUND(I140*H140,2)</f>
        <v>0</v>
      </c>
      <c r="BL140" s="13" t="s">
        <v>238</v>
      </c>
      <c r="BM140" s="142" t="s">
        <v>282</v>
      </c>
    </row>
    <row r="141" spans="2:65" s="1" customFormat="1" ht="6.95" customHeight="1"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28"/>
    </row>
  </sheetData>
  <autoFilter ref="C120:K14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8"/>
  <sheetViews>
    <sheetView showGridLines="0" topLeftCell="A23" workbookViewId="0">
      <selection activeCell="F143" sqref="F14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Mimoň, terénní úpravy zámeckého parku</v>
      </c>
      <c r="F7" s="200"/>
      <c r="G7" s="200"/>
      <c r="H7" s="20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60" t="s">
        <v>283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2" t="str">
        <f>'Rekapitulace stavby'!E14</f>
        <v>Vyplň údaj</v>
      </c>
      <c r="F18" s="182"/>
      <c r="G18" s="182"/>
      <c r="H18" s="18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87" t="s">
        <v>1</v>
      </c>
      <c r="F27" s="187"/>
      <c r="G27" s="187"/>
      <c r="H27" s="18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ROUND((SUM(BE126:BE157)),  2)</f>
        <v>0</v>
      </c>
      <c r="I33" s="88">
        <v>0.21</v>
      </c>
      <c r="J33" s="87">
        <f>ROUND(((SUM(BE126:BE157))*I33),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ROUND((SUM(BF126:BF157)),  2)</f>
        <v>0</v>
      </c>
      <c r="I34" s="88">
        <v>0.12</v>
      </c>
      <c r="J34" s="87">
        <f>ROUND(((SUM(BF126:BF157))*I34),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ROUND((SUM(BG126:BG157)),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ROUND((SUM(BH126:BH157)),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ROUND((SUM(BI126:BI157)),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Mimoň, terénní úpravy zámeckého parku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60" t="str">
        <f>E9</f>
        <v>03 - SO 03  cesty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J126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101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19.899999999999999" customHeight="1">
      <c r="B98" s="104"/>
      <c r="D98" s="105" t="s">
        <v>284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19.899999999999999" customHeight="1">
      <c r="B99" s="104"/>
      <c r="D99" s="105" t="s">
        <v>102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9" customFormat="1" ht="19.899999999999999" customHeight="1">
      <c r="B100" s="104"/>
      <c r="D100" s="105" t="s">
        <v>104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9" customFormat="1" ht="19.899999999999999" customHeight="1">
      <c r="B101" s="104"/>
      <c r="D101" s="105" t="s">
        <v>285</v>
      </c>
      <c r="E101" s="106"/>
      <c r="F101" s="106"/>
      <c r="G101" s="106"/>
      <c r="H101" s="106"/>
      <c r="I101" s="106"/>
      <c r="J101" s="107">
        <f>J144</f>
        <v>0</v>
      </c>
      <c r="L101" s="104"/>
    </row>
    <row r="102" spans="2:12" s="9" customFormat="1" ht="19.899999999999999" customHeight="1">
      <c r="B102" s="104"/>
      <c r="D102" s="105" t="s">
        <v>286</v>
      </c>
      <c r="E102" s="106"/>
      <c r="F102" s="106"/>
      <c r="G102" s="106"/>
      <c r="H102" s="106"/>
      <c r="I102" s="106"/>
      <c r="J102" s="107">
        <f>J148</f>
        <v>0</v>
      </c>
      <c r="L102" s="104"/>
    </row>
    <row r="103" spans="2:12" s="8" customFormat="1" ht="24.95" customHeight="1">
      <c r="B103" s="100"/>
      <c r="D103" s="101" t="s">
        <v>287</v>
      </c>
      <c r="E103" s="102"/>
      <c r="F103" s="102"/>
      <c r="G103" s="102"/>
      <c r="H103" s="102"/>
      <c r="I103" s="102"/>
      <c r="J103" s="103">
        <f>J151</f>
        <v>0</v>
      </c>
      <c r="L103" s="100"/>
    </row>
    <row r="104" spans="2:12" s="9" customFormat="1" ht="19.899999999999999" customHeight="1">
      <c r="B104" s="104"/>
      <c r="D104" s="105" t="s">
        <v>288</v>
      </c>
      <c r="E104" s="106"/>
      <c r="F104" s="106"/>
      <c r="G104" s="106"/>
      <c r="H104" s="106"/>
      <c r="I104" s="106"/>
      <c r="J104" s="107">
        <f>J152</f>
        <v>0</v>
      </c>
      <c r="L104" s="104"/>
    </row>
    <row r="105" spans="2:12" s="9" customFormat="1" ht="19.899999999999999" customHeight="1">
      <c r="B105" s="104"/>
      <c r="D105" s="105" t="s">
        <v>289</v>
      </c>
      <c r="E105" s="106"/>
      <c r="F105" s="106"/>
      <c r="G105" s="106"/>
      <c r="H105" s="106"/>
      <c r="I105" s="106"/>
      <c r="J105" s="107">
        <f>J153</f>
        <v>0</v>
      </c>
      <c r="L105" s="104"/>
    </row>
    <row r="106" spans="2:12" s="9" customFormat="1" ht="19.899999999999999" customHeight="1">
      <c r="B106" s="104"/>
      <c r="D106" s="105" t="s">
        <v>290</v>
      </c>
      <c r="E106" s="106"/>
      <c r="F106" s="106"/>
      <c r="G106" s="106"/>
      <c r="H106" s="106"/>
      <c r="I106" s="106"/>
      <c r="J106" s="107">
        <f>J156</f>
        <v>0</v>
      </c>
      <c r="L106" s="104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17" t="s">
        <v>107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9" t="str">
        <f>E7</f>
        <v>Mimoň, terénní úpravy zámeckého parku</v>
      </c>
      <c r="F116" s="200"/>
      <c r="G116" s="200"/>
      <c r="H116" s="200"/>
      <c r="L116" s="28"/>
    </row>
    <row r="117" spans="2:63" s="1" customFormat="1" ht="12" customHeight="1">
      <c r="B117" s="28"/>
      <c r="C117" s="23" t="s">
        <v>94</v>
      </c>
      <c r="L117" s="28"/>
    </row>
    <row r="118" spans="2:63" s="1" customFormat="1" ht="16.5" customHeight="1">
      <c r="B118" s="28"/>
      <c r="E118" s="160" t="str">
        <f>E9</f>
        <v>03 - SO 03  cesty</v>
      </c>
      <c r="F118" s="201"/>
      <c r="G118" s="201"/>
      <c r="H118" s="20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8" t="str">
        <f>IF(J12="","",J12)</f>
        <v>2. 6. 2025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8"/>
      <c r="C125" s="109" t="s">
        <v>108</v>
      </c>
      <c r="D125" s="110" t="s">
        <v>58</v>
      </c>
      <c r="E125" s="110" t="s">
        <v>54</v>
      </c>
      <c r="F125" s="110" t="s">
        <v>55</v>
      </c>
      <c r="G125" s="110" t="s">
        <v>109</v>
      </c>
      <c r="H125" s="110" t="s">
        <v>110</v>
      </c>
      <c r="I125" s="110" t="s">
        <v>111</v>
      </c>
      <c r="J125" s="111" t="s">
        <v>98</v>
      </c>
      <c r="K125" s="112" t="s">
        <v>112</v>
      </c>
      <c r="L125" s="108"/>
      <c r="M125" s="55" t="s">
        <v>1</v>
      </c>
      <c r="N125" s="56" t="s">
        <v>37</v>
      </c>
      <c r="O125" s="56" t="s">
        <v>113</v>
      </c>
      <c r="P125" s="56" t="s">
        <v>114</v>
      </c>
      <c r="Q125" s="56" t="s">
        <v>115</v>
      </c>
      <c r="R125" s="56" t="s">
        <v>116</v>
      </c>
      <c r="S125" s="56" t="s">
        <v>117</v>
      </c>
      <c r="T125" s="57" t="s">
        <v>118</v>
      </c>
    </row>
    <row r="126" spans="2:63" s="1" customFormat="1" ht="22.9" customHeight="1">
      <c r="B126" s="28"/>
      <c r="C126" s="60" t="s">
        <v>119</v>
      </c>
      <c r="J126" s="113">
        <f>BK126</f>
        <v>0</v>
      </c>
      <c r="L126" s="28"/>
      <c r="M126" s="58"/>
      <c r="N126" s="49"/>
      <c r="O126" s="49"/>
      <c r="P126" s="114">
        <f>P127+P151</f>
        <v>0</v>
      </c>
      <c r="Q126" s="49"/>
      <c r="R126" s="114">
        <f>R127+R151</f>
        <v>23.495758000000002</v>
      </c>
      <c r="S126" s="49"/>
      <c r="T126" s="115">
        <f>T127+T151</f>
        <v>0</v>
      </c>
      <c r="AT126" s="13" t="s">
        <v>72</v>
      </c>
      <c r="AU126" s="13" t="s">
        <v>100</v>
      </c>
      <c r="BK126" s="116">
        <f>BK127+BK151</f>
        <v>0</v>
      </c>
    </row>
    <row r="127" spans="2:63" s="11" customFormat="1" ht="25.9" customHeight="1">
      <c r="B127" s="117"/>
      <c r="D127" s="118" t="s">
        <v>72</v>
      </c>
      <c r="E127" s="119" t="s">
        <v>120</v>
      </c>
      <c r="F127" s="119" t="s">
        <v>121</v>
      </c>
      <c r="I127" s="120"/>
      <c r="J127" s="121">
        <f>BK127</f>
        <v>0</v>
      </c>
      <c r="L127" s="117"/>
      <c r="M127" s="122"/>
      <c r="P127" s="123">
        <f>P128+P138+P141+P144+P148</f>
        <v>0</v>
      </c>
      <c r="R127" s="123">
        <f>R128+R138+R141+R144+R148</f>
        <v>23.495758000000002</v>
      </c>
      <c r="T127" s="124">
        <f>T128+T138+T141+T144+T148</f>
        <v>0</v>
      </c>
      <c r="AR127" s="118" t="s">
        <v>81</v>
      </c>
      <c r="AT127" s="125" t="s">
        <v>72</v>
      </c>
      <c r="AU127" s="125" t="s">
        <v>73</v>
      </c>
      <c r="AY127" s="118" t="s">
        <v>122</v>
      </c>
      <c r="BK127" s="126">
        <f>BK128+BK138+BK141+BK144+BK148</f>
        <v>0</v>
      </c>
    </row>
    <row r="128" spans="2:63" s="11" customFormat="1" ht="22.9" customHeight="1">
      <c r="B128" s="117"/>
      <c r="D128" s="118" t="s">
        <v>72</v>
      </c>
      <c r="E128" s="127" t="s">
        <v>81</v>
      </c>
      <c r="F128" s="127" t="s">
        <v>291</v>
      </c>
      <c r="I128" s="120"/>
      <c r="J128" s="128">
        <f>BK128</f>
        <v>0</v>
      </c>
      <c r="L128" s="117"/>
      <c r="M128" s="122"/>
      <c r="P128" s="123">
        <f>SUM(P129:P137)</f>
        <v>0</v>
      </c>
      <c r="R128" s="123">
        <f>SUM(R129:R137)</f>
        <v>0</v>
      </c>
      <c r="T128" s="124">
        <f>SUM(T129:T137)</f>
        <v>0</v>
      </c>
      <c r="AR128" s="118" t="s">
        <v>81</v>
      </c>
      <c r="AT128" s="125" t="s">
        <v>72</v>
      </c>
      <c r="AU128" s="125" t="s">
        <v>81</v>
      </c>
      <c r="AY128" s="118" t="s">
        <v>122</v>
      </c>
      <c r="BK128" s="126">
        <f>SUM(BK129:BK137)</f>
        <v>0</v>
      </c>
    </row>
    <row r="129" spans="2:65" s="1" customFormat="1" ht="21.75" customHeight="1">
      <c r="B129" s="129"/>
      <c r="C129" s="130" t="s">
        <v>81</v>
      </c>
      <c r="D129" s="130" t="s">
        <v>124</v>
      </c>
      <c r="E129" s="131" t="s">
        <v>292</v>
      </c>
      <c r="F129" s="132" t="s">
        <v>293</v>
      </c>
      <c r="G129" s="133" t="s">
        <v>147</v>
      </c>
      <c r="H129" s="134">
        <v>1060</v>
      </c>
      <c r="I129" s="135"/>
      <c r="J129" s="136">
        <f t="shared" ref="J129:J137" si="0">ROUND(I129*H129,2)</f>
        <v>0</v>
      </c>
      <c r="K129" s="137"/>
      <c r="L129" s="28"/>
      <c r="M129" s="138" t="s">
        <v>1</v>
      </c>
      <c r="N129" s="139" t="s">
        <v>38</v>
      </c>
      <c r="P129" s="140">
        <f t="shared" ref="P129:P137" si="1">O129*H129</f>
        <v>0</v>
      </c>
      <c r="Q129" s="140">
        <v>0</v>
      </c>
      <c r="R129" s="140">
        <f t="shared" ref="R129:R137" si="2">Q129*H129</f>
        <v>0</v>
      </c>
      <c r="S129" s="140">
        <v>0</v>
      </c>
      <c r="T129" s="141">
        <f t="shared" ref="T129:T137" si="3">S129*H129</f>
        <v>0</v>
      </c>
      <c r="AR129" s="142" t="s">
        <v>128</v>
      </c>
      <c r="AT129" s="142" t="s">
        <v>124</v>
      </c>
      <c r="AU129" s="142" t="s">
        <v>83</v>
      </c>
      <c r="AY129" s="13" t="s">
        <v>122</v>
      </c>
      <c r="BE129" s="143">
        <f t="shared" ref="BE129:BE137" si="4">IF(N129="základní",J129,0)</f>
        <v>0</v>
      </c>
      <c r="BF129" s="143">
        <f t="shared" ref="BF129:BF137" si="5">IF(N129="snížená",J129,0)</f>
        <v>0</v>
      </c>
      <c r="BG129" s="143">
        <f t="shared" ref="BG129:BG137" si="6">IF(N129="zákl. přenesená",J129,0)</f>
        <v>0</v>
      </c>
      <c r="BH129" s="143">
        <f t="shared" ref="BH129:BH137" si="7">IF(N129="sníž. přenesená",J129,0)</f>
        <v>0</v>
      </c>
      <c r="BI129" s="143">
        <f t="shared" ref="BI129:BI137" si="8">IF(N129="nulová",J129,0)</f>
        <v>0</v>
      </c>
      <c r="BJ129" s="13" t="s">
        <v>81</v>
      </c>
      <c r="BK129" s="143">
        <f t="shared" ref="BK129:BK137" si="9">ROUND(I129*H129,2)</f>
        <v>0</v>
      </c>
      <c r="BL129" s="13" t="s">
        <v>128</v>
      </c>
      <c r="BM129" s="142" t="s">
        <v>294</v>
      </c>
    </row>
    <row r="130" spans="2:65" s="1" customFormat="1" ht="24.2" customHeight="1">
      <c r="B130" s="129"/>
      <c r="C130" s="130" t="s">
        <v>83</v>
      </c>
      <c r="D130" s="130" t="s">
        <v>124</v>
      </c>
      <c r="E130" s="131" t="s">
        <v>295</v>
      </c>
      <c r="F130" s="132" t="s">
        <v>296</v>
      </c>
      <c r="G130" s="133" t="s">
        <v>147</v>
      </c>
      <c r="H130" s="134">
        <v>1060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38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128</v>
      </c>
      <c r="AT130" s="142" t="s">
        <v>124</v>
      </c>
      <c r="AU130" s="142" t="s">
        <v>83</v>
      </c>
      <c r="AY130" s="13" t="s">
        <v>122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81</v>
      </c>
      <c r="BK130" s="143">
        <f t="shared" si="9"/>
        <v>0</v>
      </c>
      <c r="BL130" s="13" t="s">
        <v>128</v>
      </c>
      <c r="BM130" s="142" t="s">
        <v>297</v>
      </c>
    </row>
    <row r="131" spans="2:65" s="1" customFormat="1" ht="24.2" customHeight="1">
      <c r="B131" s="129"/>
      <c r="C131" s="130" t="s">
        <v>133</v>
      </c>
      <c r="D131" s="130" t="s">
        <v>124</v>
      </c>
      <c r="E131" s="131" t="s">
        <v>298</v>
      </c>
      <c r="F131" s="132" t="s">
        <v>299</v>
      </c>
      <c r="G131" s="133" t="s">
        <v>127</v>
      </c>
      <c r="H131" s="134">
        <v>530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38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128</v>
      </c>
      <c r="AT131" s="142" t="s">
        <v>124</v>
      </c>
      <c r="AU131" s="142" t="s">
        <v>83</v>
      </c>
      <c r="AY131" s="13" t="s">
        <v>122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81</v>
      </c>
      <c r="BK131" s="143">
        <f t="shared" si="9"/>
        <v>0</v>
      </c>
      <c r="BL131" s="13" t="s">
        <v>128</v>
      </c>
      <c r="BM131" s="142" t="s">
        <v>300</v>
      </c>
    </row>
    <row r="132" spans="2:65" s="1" customFormat="1" ht="24.2" customHeight="1">
      <c r="B132" s="129"/>
      <c r="C132" s="130" t="s">
        <v>191</v>
      </c>
      <c r="D132" s="130" t="s">
        <v>124</v>
      </c>
      <c r="E132" s="131" t="s">
        <v>301</v>
      </c>
      <c r="F132" s="132" t="s">
        <v>302</v>
      </c>
      <c r="G132" s="133" t="s">
        <v>303</v>
      </c>
      <c r="H132" s="134">
        <v>160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38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128</v>
      </c>
      <c r="AT132" s="142" t="s">
        <v>124</v>
      </c>
      <c r="AU132" s="142" t="s">
        <v>83</v>
      </c>
      <c r="AY132" s="13" t="s">
        <v>122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81</v>
      </c>
      <c r="BK132" s="143">
        <f t="shared" si="9"/>
        <v>0</v>
      </c>
      <c r="BL132" s="13" t="s">
        <v>128</v>
      </c>
      <c r="BM132" s="142" t="s">
        <v>304</v>
      </c>
    </row>
    <row r="133" spans="2:65" s="1" customFormat="1" ht="37.9" customHeight="1">
      <c r="B133" s="129"/>
      <c r="C133" s="130" t="s">
        <v>128</v>
      </c>
      <c r="D133" s="130" t="s">
        <v>124</v>
      </c>
      <c r="E133" s="131" t="s">
        <v>305</v>
      </c>
      <c r="F133" s="132" t="s">
        <v>306</v>
      </c>
      <c r="G133" s="133" t="s">
        <v>127</v>
      </c>
      <c r="H133" s="134">
        <v>530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38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128</v>
      </c>
      <c r="AT133" s="142" t="s">
        <v>124</v>
      </c>
      <c r="AU133" s="142" t="s">
        <v>83</v>
      </c>
      <c r="AY133" s="13" t="s">
        <v>122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81</v>
      </c>
      <c r="BK133" s="143">
        <f t="shared" si="9"/>
        <v>0</v>
      </c>
      <c r="BL133" s="13" t="s">
        <v>128</v>
      </c>
      <c r="BM133" s="142" t="s">
        <v>307</v>
      </c>
    </row>
    <row r="134" spans="2:65" s="1" customFormat="1" ht="33" customHeight="1">
      <c r="B134" s="129"/>
      <c r="C134" s="130" t="s">
        <v>140</v>
      </c>
      <c r="D134" s="130" t="s">
        <v>124</v>
      </c>
      <c r="E134" s="131" t="s">
        <v>308</v>
      </c>
      <c r="F134" s="132" t="s">
        <v>309</v>
      </c>
      <c r="G134" s="133" t="s">
        <v>127</v>
      </c>
      <c r="H134" s="134">
        <v>530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38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128</v>
      </c>
      <c r="AT134" s="142" t="s">
        <v>124</v>
      </c>
      <c r="AU134" s="142" t="s">
        <v>83</v>
      </c>
      <c r="AY134" s="13" t="s">
        <v>122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81</v>
      </c>
      <c r="BK134" s="143">
        <f t="shared" si="9"/>
        <v>0</v>
      </c>
      <c r="BL134" s="13" t="s">
        <v>128</v>
      </c>
      <c r="BM134" s="142" t="s">
        <v>310</v>
      </c>
    </row>
    <row r="135" spans="2:65" s="1" customFormat="1" ht="21.75" customHeight="1">
      <c r="B135" s="129"/>
      <c r="C135" s="130" t="s">
        <v>311</v>
      </c>
      <c r="D135" s="130" t="s">
        <v>124</v>
      </c>
      <c r="E135" s="131" t="s">
        <v>312</v>
      </c>
      <c r="F135" s="132" t="s">
        <v>313</v>
      </c>
      <c r="G135" s="133" t="s">
        <v>303</v>
      </c>
      <c r="H135" s="134">
        <v>160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38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128</v>
      </c>
      <c r="AT135" s="142" t="s">
        <v>124</v>
      </c>
      <c r="AU135" s="142" t="s">
        <v>83</v>
      </c>
      <c r="AY135" s="13" t="s">
        <v>122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81</v>
      </c>
      <c r="BK135" s="143">
        <f t="shared" si="9"/>
        <v>0</v>
      </c>
      <c r="BL135" s="13" t="s">
        <v>128</v>
      </c>
      <c r="BM135" s="142" t="s">
        <v>314</v>
      </c>
    </row>
    <row r="136" spans="2:65" s="1" customFormat="1" ht="24.2" customHeight="1">
      <c r="B136" s="129"/>
      <c r="C136" s="130" t="s">
        <v>144</v>
      </c>
      <c r="D136" s="130" t="s">
        <v>124</v>
      </c>
      <c r="E136" s="131" t="s">
        <v>315</v>
      </c>
      <c r="F136" s="132" t="s">
        <v>316</v>
      </c>
      <c r="G136" s="133" t="s">
        <v>147</v>
      </c>
      <c r="H136" s="134">
        <v>1060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38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128</v>
      </c>
      <c r="AT136" s="142" t="s">
        <v>124</v>
      </c>
      <c r="AU136" s="142" t="s">
        <v>83</v>
      </c>
      <c r="AY136" s="13" t="s">
        <v>122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81</v>
      </c>
      <c r="BK136" s="143">
        <f t="shared" si="9"/>
        <v>0</v>
      </c>
      <c r="BL136" s="13" t="s">
        <v>128</v>
      </c>
      <c r="BM136" s="142" t="s">
        <v>317</v>
      </c>
    </row>
    <row r="137" spans="2:65" s="1" customFormat="1" ht="21.75" customHeight="1">
      <c r="B137" s="129"/>
      <c r="C137" s="130" t="s">
        <v>149</v>
      </c>
      <c r="D137" s="130" t="s">
        <v>124</v>
      </c>
      <c r="E137" s="131" t="s">
        <v>318</v>
      </c>
      <c r="F137" s="132" t="s">
        <v>319</v>
      </c>
      <c r="G137" s="133" t="s">
        <v>147</v>
      </c>
      <c r="H137" s="134">
        <v>1060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38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128</v>
      </c>
      <c r="AT137" s="142" t="s">
        <v>124</v>
      </c>
      <c r="AU137" s="142" t="s">
        <v>83</v>
      </c>
      <c r="AY137" s="13" t="s">
        <v>122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81</v>
      </c>
      <c r="BK137" s="143">
        <f t="shared" si="9"/>
        <v>0</v>
      </c>
      <c r="BL137" s="13" t="s">
        <v>128</v>
      </c>
      <c r="BM137" s="142" t="s">
        <v>320</v>
      </c>
    </row>
    <row r="138" spans="2:65" s="11" customFormat="1" ht="22.9" customHeight="1">
      <c r="B138" s="117"/>
      <c r="D138" s="118" t="s">
        <v>72</v>
      </c>
      <c r="E138" s="127" t="s">
        <v>83</v>
      </c>
      <c r="F138" s="127" t="s">
        <v>123</v>
      </c>
      <c r="I138" s="120"/>
      <c r="J138" s="128">
        <f>BK138</f>
        <v>0</v>
      </c>
      <c r="L138" s="117"/>
      <c r="M138" s="122"/>
      <c r="P138" s="123">
        <f>SUM(P139:P140)</f>
        <v>0</v>
      </c>
      <c r="R138" s="123">
        <f>SUM(R139:R140)</f>
        <v>0.52894000000000008</v>
      </c>
      <c r="T138" s="124">
        <f>SUM(T139:T140)</f>
        <v>0</v>
      </c>
      <c r="AR138" s="118" t="s">
        <v>81</v>
      </c>
      <c r="AT138" s="125" t="s">
        <v>72</v>
      </c>
      <c r="AU138" s="125" t="s">
        <v>81</v>
      </c>
      <c r="AY138" s="118" t="s">
        <v>122</v>
      </c>
      <c r="BK138" s="126">
        <f>SUM(BK139:BK140)</f>
        <v>0</v>
      </c>
    </row>
    <row r="139" spans="2:65" s="1" customFormat="1" ht="24.2" customHeight="1">
      <c r="B139" s="129"/>
      <c r="C139" s="130" t="s">
        <v>159</v>
      </c>
      <c r="D139" s="130" t="s">
        <v>124</v>
      </c>
      <c r="E139" s="131" t="s">
        <v>321</v>
      </c>
      <c r="F139" s="132" t="s">
        <v>322</v>
      </c>
      <c r="G139" s="133" t="s">
        <v>147</v>
      </c>
      <c r="H139" s="134">
        <v>1060</v>
      </c>
      <c r="I139" s="135"/>
      <c r="J139" s="136">
        <f>ROUND(I139*H139,2)</f>
        <v>0</v>
      </c>
      <c r="K139" s="137"/>
      <c r="L139" s="28"/>
      <c r="M139" s="138" t="s">
        <v>1</v>
      </c>
      <c r="N139" s="139" t="s">
        <v>38</v>
      </c>
      <c r="P139" s="140">
        <f>O139*H139</f>
        <v>0</v>
      </c>
      <c r="Q139" s="140">
        <v>9.8999999999999994E-5</v>
      </c>
      <c r="R139" s="140">
        <f>Q139*H139</f>
        <v>0.10493999999999999</v>
      </c>
      <c r="S139" s="140">
        <v>0</v>
      </c>
      <c r="T139" s="141">
        <f>S139*H139</f>
        <v>0</v>
      </c>
      <c r="AR139" s="142" t="s">
        <v>128</v>
      </c>
      <c r="AT139" s="142" t="s">
        <v>124</v>
      </c>
      <c r="AU139" s="142" t="s">
        <v>83</v>
      </c>
      <c r="AY139" s="13" t="s">
        <v>122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81</v>
      </c>
      <c r="BK139" s="143">
        <f>ROUND(I139*H139,2)</f>
        <v>0</v>
      </c>
      <c r="BL139" s="13" t="s">
        <v>128</v>
      </c>
      <c r="BM139" s="142" t="s">
        <v>323</v>
      </c>
    </row>
    <row r="140" spans="2:65" s="1" customFormat="1" ht="24.2" customHeight="1">
      <c r="B140" s="129"/>
      <c r="C140" s="149" t="s">
        <v>187</v>
      </c>
      <c r="D140" s="149" t="s">
        <v>324</v>
      </c>
      <c r="E140" s="150" t="s">
        <v>325</v>
      </c>
      <c r="F140" s="151" t="s">
        <v>326</v>
      </c>
      <c r="G140" s="152" t="s">
        <v>147</v>
      </c>
      <c r="H140" s="153">
        <v>1060</v>
      </c>
      <c r="I140" s="154"/>
      <c r="J140" s="155">
        <f>ROUND(I140*H140,2)</f>
        <v>0</v>
      </c>
      <c r="K140" s="156"/>
      <c r="L140" s="157"/>
      <c r="M140" s="158" t="s">
        <v>1</v>
      </c>
      <c r="N140" s="159" t="s">
        <v>38</v>
      </c>
      <c r="P140" s="140">
        <f>O140*H140</f>
        <v>0</v>
      </c>
      <c r="Q140" s="140">
        <v>4.0000000000000002E-4</v>
      </c>
      <c r="R140" s="140">
        <f>Q140*H140</f>
        <v>0.42400000000000004</v>
      </c>
      <c r="S140" s="140">
        <v>0</v>
      </c>
      <c r="T140" s="141">
        <f>S140*H140</f>
        <v>0</v>
      </c>
      <c r="AR140" s="142" t="s">
        <v>153</v>
      </c>
      <c r="AT140" s="142" t="s">
        <v>324</v>
      </c>
      <c r="AU140" s="142" t="s">
        <v>83</v>
      </c>
      <c r="AY140" s="13" t="s">
        <v>122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81</v>
      </c>
      <c r="BK140" s="143">
        <f>ROUND(I140*H140,2)</f>
        <v>0</v>
      </c>
      <c r="BL140" s="13" t="s">
        <v>128</v>
      </c>
      <c r="BM140" s="142" t="s">
        <v>327</v>
      </c>
    </row>
    <row r="141" spans="2:65" s="11" customFormat="1" ht="22.9" customHeight="1">
      <c r="B141" s="117"/>
      <c r="D141" s="118" t="s">
        <v>72</v>
      </c>
      <c r="E141" s="127" t="s">
        <v>128</v>
      </c>
      <c r="F141" s="127" t="s">
        <v>172</v>
      </c>
      <c r="I141" s="120"/>
      <c r="J141" s="128">
        <f>BK141</f>
        <v>0</v>
      </c>
      <c r="L141" s="117"/>
      <c r="M141" s="122"/>
      <c r="P141" s="123">
        <f>SUM(P142:P143)</f>
        <v>0</v>
      </c>
      <c r="R141" s="123">
        <f>SUM(R142:R143)</f>
        <v>4.3428179999999994</v>
      </c>
      <c r="T141" s="124">
        <f>SUM(T142:T143)</f>
        <v>0</v>
      </c>
      <c r="AR141" s="118" t="s">
        <v>81</v>
      </c>
      <c r="AT141" s="125" t="s">
        <v>72</v>
      </c>
      <c r="AU141" s="125" t="s">
        <v>81</v>
      </c>
      <c r="AY141" s="118" t="s">
        <v>122</v>
      </c>
      <c r="BK141" s="126">
        <f>SUM(BK142:BK143)</f>
        <v>0</v>
      </c>
    </row>
    <row r="142" spans="2:65" s="1" customFormat="1" ht="24.2" customHeight="1">
      <c r="B142" s="129"/>
      <c r="C142" s="130" t="s">
        <v>153</v>
      </c>
      <c r="D142" s="130" t="s">
        <v>124</v>
      </c>
      <c r="E142" s="131" t="s">
        <v>328</v>
      </c>
      <c r="F142" s="132" t="s">
        <v>367</v>
      </c>
      <c r="G142" s="133" t="s">
        <v>127</v>
      </c>
      <c r="H142" s="134">
        <v>2.52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38</v>
      </c>
      <c r="P142" s="140">
        <f>O142*H142</f>
        <v>0</v>
      </c>
      <c r="Q142" s="140">
        <v>0.82464999999999999</v>
      </c>
      <c r="R142" s="140">
        <f>Q142*H142</f>
        <v>2.0781179999999999</v>
      </c>
      <c r="S142" s="140">
        <v>0</v>
      </c>
      <c r="T142" s="141">
        <f>S142*H142</f>
        <v>0</v>
      </c>
      <c r="AR142" s="142" t="s">
        <v>128</v>
      </c>
      <c r="AT142" s="142" t="s">
        <v>124</v>
      </c>
      <c r="AU142" s="142" t="s">
        <v>83</v>
      </c>
      <c r="AY142" s="13" t="s">
        <v>122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81</v>
      </c>
      <c r="BK142" s="143">
        <f>ROUND(I142*H142,2)</f>
        <v>0</v>
      </c>
      <c r="BL142" s="13" t="s">
        <v>128</v>
      </c>
      <c r="BM142" s="142" t="s">
        <v>329</v>
      </c>
    </row>
    <row r="143" spans="2:65" s="1" customFormat="1" ht="24.2" customHeight="1">
      <c r="B143" s="129"/>
      <c r="C143" s="130" t="s">
        <v>163</v>
      </c>
      <c r="D143" s="130" t="s">
        <v>124</v>
      </c>
      <c r="E143" s="131" t="s">
        <v>176</v>
      </c>
      <c r="F143" s="132" t="s">
        <v>368</v>
      </c>
      <c r="G143" s="133" t="s">
        <v>127</v>
      </c>
      <c r="H143" s="134">
        <v>3</v>
      </c>
      <c r="I143" s="135"/>
      <c r="J143" s="136">
        <f>ROUND(I143*H143,2)</f>
        <v>0</v>
      </c>
      <c r="K143" s="137"/>
      <c r="L143" s="28"/>
      <c r="M143" s="138" t="s">
        <v>1</v>
      </c>
      <c r="N143" s="139" t="s">
        <v>38</v>
      </c>
      <c r="P143" s="140">
        <f>O143*H143</f>
        <v>0</v>
      </c>
      <c r="Q143" s="140">
        <v>0.75490000000000002</v>
      </c>
      <c r="R143" s="140">
        <f>Q143*H143</f>
        <v>2.2646999999999999</v>
      </c>
      <c r="S143" s="140">
        <v>0</v>
      </c>
      <c r="T143" s="141">
        <f>S143*H143</f>
        <v>0</v>
      </c>
      <c r="AR143" s="142" t="s">
        <v>128</v>
      </c>
      <c r="AT143" s="142" t="s">
        <v>124</v>
      </c>
      <c r="AU143" s="142" t="s">
        <v>83</v>
      </c>
      <c r="AY143" s="13" t="s">
        <v>122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3" t="s">
        <v>81</v>
      </c>
      <c r="BK143" s="143">
        <f>ROUND(I143*H143,2)</f>
        <v>0</v>
      </c>
      <c r="BL143" s="13" t="s">
        <v>128</v>
      </c>
      <c r="BM143" s="142" t="s">
        <v>330</v>
      </c>
    </row>
    <row r="144" spans="2:65" s="11" customFormat="1" ht="22.9" customHeight="1">
      <c r="B144" s="117"/>
      <c r="D144" s="118" t="s">
        <v>72</v>
      </c>
      <c r="E144" s="127" t="s">
        <v>140</v>
      </c>
      <c r="F144" s="127" t="s">
        <v>331</v>
      </c>
      <c r="I144" s="120"/>
      <c r="J144" s="128">
        <f>BK144</f>
        <v>0</v>
      </c>
      <c r="L144" s="117"/>
      <c r="M144" s="122"/>
      <c r="P144" s="123">
        <f>SUM(P145:P147)</f>
        <v>0</v>
      </c>
      <c r="R144" s="123">
        <f>SUM(R145:R147)</f>
        <v>0</v>
      </c>
      <c r="T144" s="124">
        <f>SUM(T145:T147)</f>
        <v>0</v>
      </c>
      <c r="AR144" s="118" t="s">
        <v>81</v>
      </c>
      <c r="AT144" s="125" t="s">
        <v>72</v>
      </c>
      <c r="AU144" s="125" t="s">
        <v>81</v>
      </c>
      <c r="AY144" s="118" t="s">
        <v>122</v>
      </c>
      <c r="BK144" s="126">
        <f>SUM(BK145:BK147)</f>
        <v>0</v>
      </c>
    </row>
    <row r="145" spans="2:65" s="1" customFormat="1" ht="24.2" customHeight="1">
      <c r="B145" s="129"/>
      <c r="C145" s="130" t="s">
        <v>168</v>
      </c>
      <c r="D145" s="130" t="s">
        <v>124</v>
      </c>
      <c r="E145" s="131" t="s">
        <v>332</v>
      </c>
      <c r="F145" s="132" t="s">
        <v>333</v>
      </c>
      <c r="G145" s="133" t="s">
        <v>147</v>
      </c>
      <c r="H145" s="134">
        <v>1060</v>
      </c>
      <c r="I145" s="135"/>
      <c r="J145" s="136">
        <f>ROUND(I145*H145,2)</f>
        <v>0</v>
      </c>
      <c r="K145" s="137"/>
      <c r="L145" s="28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128</v>
      </c>
      <c r="AT145" s="142" t="s">
        <v>124</v>
      </c>
      <c r="AU145" s="142" t="s">
        <v>83</v>
      </c>
      <c r="AY145" s="13" t="s">
        <v>122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3" t="s">
        <v>81</v>
      </c>
      <c r="BK145" s="143">
        <f>ROUND(I145*H145,2)</f>
        <v>0</v>
      </c>
      <c r="BL145" s="13" t="s">
        <v>128</v>
      </c>
      <c r="BM145" s="142" t="s">
        <v>334</v>
      </c>
    </row>
    <row r="146" spans="2:65" s="1" customFormat="1" ht="21.75" customHeight="1">
      <c r="B146" s="129"/>
      <c r="C146" s="130" t="s">
        <v>173</v>
      </c>
      <c r="D146" s="130" t="s">
        <v>124</v>
      </c>
      <c r="E146" s="131" t="s">
        <v>335</v>
      </c>
      <c r="F146" s="132" t="s">
        <v>336</v>
      </c>
      <c r="G146" s="133" t="s">
        <v>147</v>
      </c>
      <c r="H146" s="134">
        <v>1060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128</v>
      </c>
      <c r="AT146" s="142" t="s">
        <v>124</v>
      </c>
      <c r="AU146" s="142" t="s">
        <v>83</v>
      </c>
      <c r="AY146" s="13" t="s">
        <v>122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3" t="s">
        <v>81</v>
      </c>
      <c r="BK146" s="143">
        <f>ROUND(I146*H146,2)</f>
        <v>0</v>
      </c>
      <c r="BL146" s="13" t="s">
        <v>128</v>
      </c>
      <c r="BM146" s="142" t="s">
        <v>337</v>
      </c>
    </row>
    <row r="147" spans="2:65" s="1" customFormat="1" ht="21.75" customHeight="1">
      <c r="B147" s="129"/>
      <c r="C147" s="130" t="s">
        <v>8</v>
      </c>
      <c r="D147" s="130" t="s">
        <v>124</v>
      </c>
      <c r="E147" s="131" t="s">
        <v>338</v>
      </c>
      <c r="F147" s="132" t="s">
        <v>339</v>
      </c>
      <c r="G147" s="133" t="s">
        <v>147</v>
      </c>
      <c r="H147" s="134">
        <v>1060</v>
      </c>
      <c r="I147" s="135"/>
      <c r="J147" s="136">
        <f>ROUND(I147*H147,2)</f>
        <v>0</v>
      </c>
      <c r="K147" s="137"/>
      <c r="L147" s="28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128</v>
      </c>
      <c r="AT147" s="142" t="s">
        <v>124</v>
      </c>
      <c r="AU147" s="142" t="s">
        <v>83</v>
      </c>
      <c r="AY147" s="13" t="s">
        <v>122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3" t="s">
        <v>81</v>
      </c>
      <c r="BK147" s="143">
        <f>ROUND(I147*H147,2)</f>
        <v>0</v>
      </c>
      <c r="BL147" s="13" t="s">
        <v>128</v>
      </c>
      <c r="BM147" s="142" t="s">
        <v>340</v>
      </c>
    </row>
    <row r="148" spans="2:65" s="11" customFormat="1" ht="22.9" customHeight="1">
      <c r="B148" s="117"/>
      <c r="D148" s="118" t="s">
        <v>72</v>
      </c>
      <c r="E148" s="127" t="s">
        <v>163</v>
      </c>
      <c r="F148" s="127" t="s">
        <v>341</v>
      </c>
      <c r="I148" s="120"/>
      <c r="J148" s="128">
        <f>BK148</f>
        <v>0</v>
      </c>
      <c r="L148" s="117"/>
      <c r="M148" s="122"/>
      <c r="P148" s="123">
        <f>SUM(P149:P150)</f>
        <v>0</v>
      </c>
      <c r="R148" s="123">
        <f>SUM(R149:R150)</f>
        <v>18.624000000000002</v>
      </c>
      <c r="T148" s="124">
        <f>SUM(T149:T150)</f>
        <v>0</v>
      </c>
      <c r="AR148" s="118" t="s">
        <v>81</v>
      </c>
      <c r="AT148" s="125" t="s">
        <v>72</v>
      </c>
      <c r="AU148" s="125" t="s">
        <v>81</v>
      </c>
      <c r="AY148" s="118" t="s">
        <v>122</v>
      </c>
      <c r="BK148" s="126">
        <f>SUM(BK149:BK150)</f>
        <v>0</v>
      </c>
    </row>
    <row r="149" spans="2:65" s="1" customFormat="1" ht="24.2" customHeight="1">
      <c r="B149" s="129"/>
      <c r="C149" s="130" t="s">
        <v>198</v>
      </c>
      <c r="D149" s="130" t="s">
        <v>124</v>
      </c>
      <c r="E149" s="131" t="s">
        <v>342</v>
      </c>
      <c r="F149" s="132" t="s">
        <v>343</v>
      </c>
      <c r="G149" s="133" t="s">
        <v>166</v>
      </c>
      <c r="H149" s="134">
        <v>960</v>
      </c>
      <c r="I149" s="135"/>
      <c r="J149" s="136">
        <f>ROUND(I149*H149,2)</f>
        <v>0</v>
      </c>
      <c r="K149" s="137"/>
      <c r="L149" s="28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128</v>
      </c>
      <c r="AT149" s="142" t="s">
        <v>124</v>
      </c>
      <c r="AU149" s="142" t="s">
        <v>83</v>
      </c>
      <c r="AY149" s="13" t="s">
        <v>122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3" t="s">
        <v>81</v>
      </c>
      <c r="BK149" s="143">
        <f>ROUND(I149*H149,2)</f>
        <v>0</v>
      </c>
      <c r="BL149" s="13" t="s">
        <v>128</v>
      </c>
      <c r="BM149" s="142" t="s">
        <v>344</v>
      </c>
    </row>
    <row r="150" spans="2:65" s="1" customFormat="1" ht="16.5" customHeight="1">
      <c r="B150" s="129"/>
      <c r="C150" s="149" t="s">
        <v>202</v>
      </c>
      <c r="D150" s="149" t="s">
        <v>324</v>
      </c>
      <c r="E150" s="150" t="s">
        <v>345</v>
      </c>
      <c r="F150" s="151" t="s">
        <v>346</v>
      </c>
      <c r="G150" s="152" t="s">
        <v>166</v>
      </c>
      <c r="H150" s="153">
        <v>960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38</v>
      </c>
      <c r="P150" s="140">
        <f>O150*H150</f>
        <v>0</v>
      </c>
      <c r="Q150" s="140">
        <v>1.9400000000000001E-2</v>
      </c>
      <c r="R150" s="140">
        <f>Q150*H150</f>
        <v>18.624000000000002</v>
      </c>
      <c r="S150" s="140">
        <v>0</v>
      </c>
      <c r="T150" s="141">
        <f>S150*H150</f>
        <v>0</v>
      </c>
      <c r="AR150" s="142" t="s">
        <v>153</v>
      </c>
      <c r="AT150" s="142" t="s">
        <v>324</v>
      </c>
      <c r="AU150" s="142" t="s">
        <v>83</v>
      </c>
      <c r="AY150" s="13" t="s">
        <v>122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3" t="s">
        <v>81</v>
      </c>
      <c r="BK150" s="143">
        <f>ROUND(I150*H150,2)</f>
        <v>0</v>
      </c>
      <c r="BL150" s="13" t="s">
        <v>128</v>
      </c>
      <c r="BM150" s="142" t="s">
        <v>347</v>
      </c>
    </row>
    <row r="151" spans="2:65" s="11" customFormat="1" ht="25.9" customHeight="1">
      <c r="B151" s="117"/>
      <c r="D151" s="118" t="s">
        <v>72</v>
      </c>
      <c r="E151" s="119" t="s">
        <v>324</v>
      </c>
      <c r="F151" s="119" t="s">
        <v>324</v>
      </c>
      <c r="I151" s="120"/>
      <c r="J151" s="121">
        <f>BK151</f>
        <v>0</v>
      </c>
      <c r="L151" s="117"/>
      <c r="M151" s="122"/>
      <c r="P151" s="123">
        <f>P152+P153+P156</f>
        <v>0</v>
      </c>
      <c r="R151" s="123">
        <f>R152+R153+R156</f>
        <v>0</v>
      </c>
      <c r="T151" s="124">
        <f>T152+T153+T156</f>
        <v>0</v>
      </c>
      <c r="AR151" s="118" t="s">
        <v>133</v>
      </c>
      <c r="AT151" s="125" t="s">
        <v>72</v>
      </c>
      <c r="AU151" s="125" t="s">
        <v>73</v>
      </c>
      <c r="AY151" s="118" t="s">
        <v>122</v>
      </c>
      <c r="BK151" s="126">
        <f>BK152+BK153+BK156</f>
        <v>0</v>
      </c>
    </row>
    <row r="152" spans="2:65" s="11" customFormat="1" ht="22.9" customHeight="1">
      <c r="B152" s="117"/>
      <c r="D152" s="118" t="s">
        <v>72</v>
      </c>
      <c r="E152" s="127" t="s">
        <v>348</v>
      </c>
      <c r="F152" s="127" t="s">
        <v>349</v>
      </c>
      <c r="I152" s="120"/>
      <c r="J152" s="128">
        <f>BK152</f>
        <v>0</v>
      </c>
      <c r="L152" s="117"/>
      <c r="M152" s="122"/>
      <c r="P152" s="123">
        <v>0</v>
      </c>
      <c r="R152" s="123">
        <v>0</v>
      </c>
      <c r="T152" s="124">
        <v>0</v>
      </c>
      <c r="AR152" s="118" t="s">
        <v>133</v>
      </c>
      <c r="AT152" s="125" t="s">
        <v>72</v>
      </c>
      <c r="AU152" s="125" t="s">
        <v>81</v>
      </c>
      <c r="AY152" s="118" t="s">
        <v>122</v>
      </c>
      <c r="BK152" s="126">
        <v>0</v>
      </c>
    </row>
    <row r="153" spans="2:65" s="11" customFormat="1" ht="22.9" customHeight="1">
      <c r="B153" s="117"/>
      <c r="D153" s="118" t="s">
        <v>72</v>
      </c>
      <c r="E153" s="127" t="s">
        <v>350</v>
      </c>
      <c r="F153" s="127" t="s">
        <v>351</v>
      </c>
      <c r="I153" s="120"/>
      <c r="J153" s="128">
        <f>BK153</f>
        <v>0</v>
      </c>
      <c r="L153" s="117"/>
      <c r="M153" s="122"/>
      <c r="P153" s="123">
        <f>SUM(P154:P155)</f>
        <v>0</v>
      </c>
      <c r="R153" s="123">
        <f>SUM(R154:R155)</f>
        <v>0</v>
      </c>
      <c r="T153" s="124">
        <f>SUM(T154:T155)</f>
        <v>0</v>
      </c>
      <c r="AR153" s="118" t="s">
        <v>133</v>
      </c>
      <c r="AT153" s="125" t="s">
        <v>72</v>
      </c>
      <c r="AU153" s="125" t="s">
        <v>81</v>
      </c>
      <c r="AY153" s="118" t="s">
        <v>122</v>
      </c>
      <c r="BK153" s="126">
        <f>SUM(BK154:BK155)</f>
        <v>0</v>
      </c>
    </row>
    <row r="154" spans="2:65" s="1" customFormat="1" ht="16.5" customHeight="1">
      <c r="B154" s="129"/>
      <c r="C154" s="130" t="s">
        <v>7</v>
      </c>
      <c r="D154" s="130" t="s">
        <v>124</v>
      </c>
      <c r="E154" s="131" t="s">
        <v>352</v>
      </c>
      <c r="F154" s="132" t="s">
        <v>353</v>
      </c>
      <c r="G154" s="133" t="s">
        <v>166</v>
      </c>
      <c r="H154" s="134">
        <v>500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128</v>
      </c>
      <c r="AT154" s="142" t="s">
        <v>124</v>
      </c>
      <c r="AU154" s="142" t="s">
        <v>83</v>
      </c>
      <c r="AY154" s="13" t="s">
        <v>122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81</v>
      </c>
      <c r="BK154" s="143">
        <f>ROUND(I154*H154,2)</f>
        <v>0</v>
      </c>
      <c r="BL154" s="13" t="s">
        <v>128</v>
      </c>
      <c r="BM154" s="142" t="s">
        <v>354</v>
      </c>
    </row>
    <row r="155" spans="2:65" s="1" customFormat="1" ht="21.75" customHeight="1">
      <c r="B155" s="129"/>
      <c r="C155" s="130" t="s">
        <v>355</v>
      </c>
      <c r="D155" s="130" t="s">
        <v>124</v>
      </c>
      <c r="E155" s="131" t="s">
        <v>356</v>
      </c>
      <c r="F155" s="132" t="s">
        <v>357</v>
      </c>
      <c r="G155" s="133" t="s">
        <v>166</v>
      </c>
      <c r="H155" s="134">
        <v>500</v>
      </c>
      <c r="I155" s="135"/>
      <c r="J155" s="136">
        <f>ROUND(I155*H155,2)</f>
        <v>0</v>
      </c>
      <c r="K155" s="137"/>
      <c r="L155" s="28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128</v>
      </c>
      <c r="AT155" s="142" t="s">
        <v>124</v>
      </c>
      <c r="AU155" s="142" t="s">
        <v>83</v>
      </c>
      <c r="AY155" s="13" t="s">
        <v>122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3" t="s">
        <v>81</v>
      </c>
      <c r="BK155" s="143">
        <f>ROUND(I155*H155,2)</f>
        <v>0</v>
      </c>
      <c r="BL155" s="13" t="s">
        <v>128</v>
      </c>
      <c r="BM155" s="142" t="s">
        <v>358</v>
      </c>
    </row>
    <row r="156" spans="2:65" s="11" customFormat="1" ht="22.9" customHeight="1">
      <c r="B156" s="117"/>
      <c r="D156" s="118" t="s">
        <v>72</v>
      </c>
      <c r="E156" s="127" t="s">
        <v>359</v>
      </c>
      <c r="F156" s="127" t="s">
        <v>360</v>
      </c>
      <c r="I156" s="120"/>
      <c r="J156" s="128">
        <f>BK156</f>
        <v>0</v>
      </c>
      <c r="L156" s="117"/>
      <c r="M156" s="122"/>
      <c r="P156" s="123">
        <f>P157</f>
        <v>0</v>
      </c>
      <c r="R156" s="123">
        <f>R157</f>
        <v>0</v>
      </c>
      <c r="T156" s="124">
        <f>T157</f>
        <v>0</v>
      </c>
      <c r="AR156" s="118" t="s">
        <v>133</v>
      </c>
      <c r="AT156" s="125" t="s">
        <v>72</v>
      </c>
      <c r="AU156" s="125" t="s">
        <v>81</v>
      </c>
      <c r="AY156" s="118" t="s">
        <v>122</v>
      </c>
      <c r="BK156" s="126">
        <f>BK157</f>
        <v>0</v>
      </c>
    </row>
    <row r="157" spans="2:65" s="1" customFormat="1" ht="16.5" customHeight="1">
      <c r="B157" s="129"/>
      <c r="C157" s="130" t="s">
        <v>361</v>
      </c>
      <c r="D157" s="130" t="s">
        <v>124</v>
      </c>
      <c r="E157" s="131" t="s">
        <v>362</v>
      </c>
      <c r="F157" s="132" t="s">
        <v>363</v>
      </c>
      <c r="G157" s="133" t="s">
        <v>166</v>
      </c>
      <c r="H157" s="134">
        <v>500</v>
      </c>
      <c r="I157" s="135"/>
      <c r="J157" s="136">
        <f>ROUND(I157*H157,2)</f>
        <v>0</v>
      </c>
      <c r="K157" s="137"/>
      <c r="L157" s="28"/>
      <c r="M157" s="144" t="s">
        <v>1</v>
      </c>
      <c r="N157" s="145" t="s">
        <v>38</v>
      </c>
      <c r="O157" s="146"/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2" t="s">
        <v>128</v>
      </c>
      <c r="AT157" s="142" t="s">
        <v>124</v>
      </c>
      <c r="AU157" s="142" t="s">
        <v>83</v>
      </c>
      <c r="AY157" s="13" t="s">
        <v>122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3" t="s">
        <v>81</v>
      </c>
      <c r="BK157" s="143">
        <f>ROUND(I157*H157,2)</f>
        <v>0</v>
      </c>
      <c r="BL157" s="13" t="s">
        <v>128</v>
      </c>
      <c r="BM157" s="142" t="s">
        <v>364</v>
      </c>
    </row>
    <row r="158" spans="2:65" s="1" customFormat="1" ht="6.95" customHeight="1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8"/>
    </row>
  </sheetData>
  <autoFilter ref="C125:K157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SO 01 Lávka 1</vt:lpstr>
      <vt:lpstr>02 - SO 02 Lávka 2</vt:lpstr>
      <vt:lpstr>901 - VON</vt:lpstr>
      <vt:lpstr>03 - SO 03  cesty</vt:lpstr>
      <vt:lpstr>'01 - SO 01 Lávka 1'!Názvy_tisku</vt:lpstr>
      <vt:lpstr>'02 - SO 02 Lávka 2'!Názvy_tisku</vt:lpstr>
      <vt:lpstr>'03 - SO 03  cesty'!Názvy_tisku</vt:lpstr>
      <vt:lpstr>'901 - VON'!Názvy_tisku</vt:lpstr>
      <vt:lpstr>'Rekapitulace stavby'!Názvy_tisku</vt:lpstr>
      <vt:lpstr>'01 - SO 01 Lávka 1'!Oblast_tisku</vt:lpstr>
      <vt:lpstr>'02 - SO 02 Lávka 2'!Oblast_tisku</vt:lpstr>
      <vt:lpstr>'03 - SO 03  cesty'!Oblast_tisku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Sobol</dc:creator>
  <cp:lastModifiedBy>Soukup Pavel</cp:lastModifiedBy>
  <dcterms:created xsi:type="dcterms:W3CDTF">2025-06-05T20:41:18Z</dcterms:created>
  <dcterms:modified xsi:type="dcterms:W3CDTF">2025-07-17T10:18:57Z</dcterms:modified>
</cp:coreProperties>
</file>