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U:\Veřejné zakázky\2025 - Veřejné zakázky\9 - Oprava komunikace Malá\"/>
    </mc:Choice>
  </mc:AlternateContent>
  <xr:revisionPtr revIDLastSave="0" documentId="13_ncr:1_{2A823903-9388-43A6-8D02-F87CC3569DD7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Rekapitulace stavby" sheetId="1" r:id="rId1"/>
    <sheet name="01A - komunikace - město ..." sheetId="2" r:id="rId2"/>
    <sheet name="01B - Komunikace - Libere..." sheetId="3" r:id="rId3"/>
    <sheet name="02 - chodník" sheetId="4" r:id="rId4"/>
    <sheet name="03 - VRN" sheetId="5" r:id="rId5"/>
  </sheets>
  <definedNames>
    <definedName name="_xlnm._FilterDatabase" localSheetId="1" hidden="1">'01A - komunikace - město ...'!$C$122:$K$158</definedName>
    <definedName name="_xlnm._FilterDatabase" localSheetId="2" hidden="1">'01B - Komunikace - Libere...'!$C$121:$K$142</definedName>
    <definedName name="_xlnm._FilterDatabase" localSheetId="3" hidden="1">'02 - chodník'!$C$121:$K$144</definedName>
    <definedName name="_xlnm._FilterDatabase" localSheetId="4" hidden="1">'03 - VRN'!$C$120:$K$141</definedName>
    <definedName name="_xlnm.Print_Titles" localSheetId="1">'01A - komunikace - město ...'!$122:$122</definedName>
    <definedName name="_xlnm.Print_Titles" localSheetId="2">'01B - Komunikace - Libere...'!$121:$121</definedName>
    <definedName name="_xlnm.Print_Titles" localSheetId="3">'02 - chodník'!$121:$121</definedName>
    <definedName name="_xlnm.Print_Titles" localSheetId="4">'03 - VRN'!$120:$120</definedName>
    <definedName name="_xlnm.Print_Titles" localSheetId="0">'Rekapitulace stavby'!$92:$92</definedName>
    <definedName name="_xlnm.Print_Area" localSheetId="1">'01A - komunikace - město ...'!$C$4:$J$76,'01A - komunikace - město ...'!$C$82:$J$104,'01A - komunikace - město ...'!$C$110:$J$158</definedName>
    <definedName name="_xlnm.Print_Area" localSheetId="2">'01B - Komunikace - Libere...'!$C$4:$J$76,'01B - Komunikace - Libere...'!$C$82:$J$103,'01B - Komunikace - Libere...'!$C$109:$J$142</definedName>
    <definedName name="_xlnm.Print_Area" localSheetId="3">'02 - chodník'!$C$4:$J$76,'02 - chodník'!$C$82:$J$103,'02 - chodník'!$C$109:$J$144</definedName>
    <definedName name="_xlnm.Print_Area" localSheetId="4">'03 - VRN'!$C$4:$J$76,'03 - VRN'!$C$82:$J$102,'03 - VRN'!$C$108:$J$141</definedName>
    <definedName name="_xlnm.Print_Area" localSheetId="0">'Rekapitulace stavby'!$D$4:$AO$76,'Rekapitulace stavby'!$C$82:$AQ$99</definedName>
  </definedNames>
  <calcPr calcId="191029"/>
</workbook>
</file>

<file path=xl/calcChain.xml><?xml version="1.0" encoding="utf-8"?>
<calcChain xmlns="http://schemas.openxmlformats.org/spreadsheetml/2006/main">
  <c r="J141" i="2" l="1"/>
  <c r="J140" i="2"/>
  <c r="J136" i="3"/>
  <c r="J128" i="2"/>
  <c r="J127" i="5"/>
  <c r="J149" i="2"/>
  <c r="J154" i="2"/>
  <c r="J37" i="5"/>
  <c r="J36" i="5"/>
  <c r="AY98" i="1" s="1"/>
  <c r="J35" i="5"/>
  <c r="AX98" i="1" s="1"/>
  <c r="BI141" i="5"/>
  <c r="BH141" i="5"/>
  <c r="BG141" i="5"/>
  <c r="BF141" i="5"/>
  <c r="T141" i="5"/>
  <c r="R141" i="5"/>
  <c r="P141" i="5"/>
  <c r="BI140" i="5"/>
  <c r="BH140" i="5"/>
  <c r="BG140" i="5"/>
  <c r="BF140" i="5"/>
  <c r="T140" i="5"/>
  <c r="R140" i="5"/>
  <c r="P140" i="5"/>
  <c r="BI138" i="5"/>
  <c r="BH138" i="5"/>
  <c r="BG138" i="5"/>
  <c r="BF138" i="5"/>
  <c r="T138" i="5"/>
  <c r="T137" i="5"/>
  <c r="R138" i="5"/>
  <c r="R137" i="5"/>
  <c r="P138" i="5"/>
  <c r="P137" i="5"/>
  <c r="BI136" i="5"/>
  <c r="BH136" i="5"/>
  <c r="BG136" i="5"/>
  <c r="BF136" i="5"/>
  <c r="T136" i="5"/>
  <c r="R136" i="5"/>
  <c r="P136" i="5"/>
  <c r="BI135" i="5"/>
  <c r="BH135" i="5"/>
  <c r="BG135" i="5"/>
  <c r="BF135" i="5"/>
  <c r="T135" i="5"/>
  <c r="R135" i="5"/>
  <c r="P135" i="5"/>
  <c r="BI134" i="5"/>
  <c r="BH134" i="5"/>
  <c r="BG134" i="5"/>
  <c r="BF134" i="5"/>
  <c r="T134" i="5"/>
  <c r="R134" i="5"/>
  <c r="P134" i="5"/>
  <c r="BI133" i="5"/>
  <c r="BH133" i="5"/>
  <c r="BG133" i="5"/>
  <c r="BF133" i="5"/>
  <c r="T133" i="5"/>
  <c r="R133" i="5"/>
  <c r="P133" i="5"/>
  <c r="BI132" i="5"/>
  <c r="BH132" i="5"/>
  <c r="BG132" i="5"/>
  <c r="BF132" i="5"/>
  <c r="T132" i="5"/>
  <c r="R132" i="5"/>
  <c r="P132" i="5"/>
  <c r="BI130" i="5"/>
  <c r="BH130" i="5"/>
  <c r="BG130" i="5"/>
  <c r="BF130" i="5"/>
  <c r="T130" i="5"/>
  <c r="R130" i="5"/>
  <c r="P130" i="5"/>
  <c r="BI129" i="5"/>
  <c r="BH129" i="5"/>
  <c r="BG129" i="5"/>
  <c r="BF129" i="5"/>
  <c r="T129" i="5"/>
  <c r="R129" i="5"/>
  <c r="P129" i="5"/>
  <c r="BI128" i="5"/>
  <c r="BH128" i="5"/>
  <c r="BG128" i="5"/>
  <c r="BF128" i="5"/>
  <c r="T128" i="5"/>
  <c r="R128" i="5"/>
  <c r="P128" i="5"/>
  <c r="BI127" i="5"/>
  <c r="BH127" i="5"/>
  <c r="BG127" i="5"/>
  <c r="BF127" i="5"/>
  <c r="T127" i="5"/>
  <c r="R127" i="5"/>
  <c r="P127" i="5"/>
  <c r="BI126" i="5"/>
  <c r="BH126" i="5"/>
  <c r="BG126" i="5"/>
  <c r="BF126" i="5"/>
  <c r="T126" i="5"/>
  <c r="R126" i="5"/>
  <c r="P126" i="5"/>
  <c r="BI125" i="5"/>
  <c r="BH125" i="5"/>
  <c r="BG125" i="5"/>
  <c r="BF125" i="5"/>
  <c r="T125" i="5"/>
  <c r="R125" i="5"/>
  <c r="P125" i="5"/>
  <c r="BI124" i="5"/>
  <c r="BH124" i="5"/>
  <c r="BG124" i="5"/>
  <c r="BF124" i="5"/>
  <c r="T124" i="5"/>
  <c r="R124" i="5"/>
  <c r="P124" i="5"/>
  <c r="F115" i="5"/>
  <c r="E113" i="5"/>
  <c r="F89" i="5"/>
  <c r="E87" i="5"/>
  <c r="J24" i="5"/>
  <c r="E24" i="5"/>
  <c r="J118" i="5" s="1"/>
  <c r="J23" i="5"/>
  <c r="J21" i="5"/>
  <c r="E21" i="5"/>
  <c r="J117" i="5" s="1"/>
  <c r="J20" i="5"/>
  <c r="J18" i="5"/>
  <c r="E18" i="5"/>
  <c r="F118" i="5" s="1"/>
  <c r="J17" i="5"/>
  <c r="J15" i="5"/>
  <c r="E15" i="5"/>
  <c r="F117" i="5"/>
  <c r="J14" i="5"/>
  <c r="J12" i="5"/>
  <c r="J115" i="5"/>
  <c r="E7" i="5"/>
  <c r="E111" i="5"/>
  <c r="J37" i="4"/>
  <c r="J36" i="4"/>
  <c r="AY97" i="1"/>
  <c r="J35" i="4"/>
  <c r="AX97" i="1" s="1"/>
  <c r="BI144" i="4"/>
  <c r="BH144" i="4"/>
  <c r="BG144" i="4"/>
  <c r="BF144" i="4"/>
  <c r="T144" i="4"/>
  <c r="R144" i="4"/>
  <c r="P144" i="4"/>
  <c r="BI143" i="4"/>
  <c r="BH143" i="4"/>
  <c r="BG143" i="4"/>
  <c r="BF143" i="4"/>
  <c r="T143" i="4"/>
  <c r="R143" i="4"/>
  <c r="P143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8" i="4"/>
  <c r="BH138" i="4"/>
  <c r="BG138" i="4"/>
  <c r="BF138" i="4"/>
  <c r="T138" i="4"/>
  <c r="R138" i="4"/>
  <c r="P138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3" i="4"/>
  <c r="BH133" i="4"/>
  <c r="BG133" i="4"/>
  <c r="BF133" i="4"/>
  <c r="T133" i="4"/>
  <c r="R133" i="4"/>
  <c r="P133" i="4"/>
  <c r="BI132" i="4"/>
  <c r="BH132" i="4"/>
  <c r="BG132" i="4"/>
  <c r="BF132" i="4"/>
  <c r="T132" i="4"/>
  <c r="R132" i="4"/>
  <c r="P132" i="4"/>
  <c r="BI131" i="4"/>
  <c r="BH131" i="4"/>
  <c r="BG131" i="4"/>
  <c r="BF131" i="4"/>
  <c r="T131" i="4"/>
  <c r="R131" i="4"/>
  <c r="P131" i="4"/>
  <c r="BI130" i="4"/>
  <c r="BH130" i="4"/>
  <c r="BG130" i="4"/>
  <c r="BF130" i="4"/>
  <c r="T130" i="4"/>
  <c r="R130" i="4"/>
  <c r="P130" i="4"/>
  <c r="BI128" i="4"/>
  <c r="BH128" i="4"/>
  <c r="BG128" i="4"/>
  <c r="BF128" i="4"/>
  <c r="T128" i="4"/>
  <c r="R128" i="4"/>
  <c r="P128" i="4"/>
  <c r="BI127" i="4"/>
  <c r="BH127" i="4"/>
  <c r="BG127" i="4"/>
  <c r="BF127" i="4"/>
  <c r="T127" i="4"/>
  <c r="R127" i="4"/>
  <c r="P127" i="4"/>
  <c r="BI126" i="4"/>
  <c r="BH126" i="4"/>
  <c r="BG126" i="4"/>
  <c r="BF126" i="4"/>
  <c r="T126" i="4"/>
  <c r="R126" i="4"/>
  <c r="P126" i="4"/>
  <c r="BI125" i="4"/>
  <c r="BH125" i="4"/>
  <c r="BG125" i="4"/>
  <c r="BF125" i="4"/>
  <c r="T125" i="4"/>
  <c r="R125" i="4"/>
  <c r="P125" i="4"/>
  <c r="F116" i="4"/>
  <c r="E114" i="4"/>
  <c r="F89" i="4"/>
  <c r="E87" i="4"/>
  <c r="J24" i="4"/>
  <c r="E24" i="4"/>
  <c r="J119" i="4" s="1"/>
  <c r="J23" i="4"/>
  <c r="J21" i="4"/>
  <c r="E21" i="4"/>
  <c r="J118" i="4" s="1"/>
  <c r="J20" i="4"/>
  <c r="J18" i="4"/>
  <c r="E18" i="4"/>
  <c r="F119" i="4"/>
  <c r="J17" i="4"/>
  <c r="J15" i="4"/>
  <c r="E15" i="4"/>
  <c r="F118" i="4" s="1"/>
  <c r="J14" i="4"/>
  <c r="J12" i="4"/>
  <c r="J116" i="4"/>
  <c r="E7" i="4"/>
  <c r="E112" i="4" s="1"/>
  <c r="J37" i="3"/>
  <c r="J36" i="3"/>
  <c r="AY96" i="1"/>
  <c r="J35" i="3"/>
  <c r="AX96" i="1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39" i="3"/>
  <c r="BH139" i="3"/>
  <c r="BG139" i="3"/>
  <c r="BF139" i="3"/>
  <c r="T139" i="3"/>
  <c r="R139" i="3"/>
  <c r="P139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6" i="3"/>
  <c r="BH136" i="3"/>
  <c r="BG136" i="3"/>
  <c r="BF136" i="3"/>
  <c r="T136" i="3"/>
  <c r="R136" i="3"/>
  <c r="P136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BI130" i="3"/>
  <c r="BH130" i="3"/>
  <c r="BG130" i="3"/>
  <c r="BF130" i="3"/>
  <c r="T130" i="3"/>
  <c r="R130" i="3"/>
  <c r="P130" i="3"/>
  <c r="BI128" i="3"/>
  <c r="BH128" i="3"/>
  <c r="BG128" i="3"/>
  <c r="BF128" i="3"/>
  <c r="T128" i="3"/>
  <c r="T127" i="3" s="1"/>
  <c r="R128" i="3"/>
  <c r="R127" i="3"/>
  <c r="P128" i="3"/>
  <c r="P127" i="3"/>
  <c r="BI126" i="3"/>
  <c r="BH126" i="3"/>
  <c r="BG126" i="3"/>
  <c r="BF126" i="3"/>
  <c r="T126" i="3"/>
  <c r="R126" i="3"/>
  <c r="P126" i="3"/>
  <c r="BI125" i="3"/>
  <c r="BH125" i="3"/>
  <c r="BG125" i="3"/>
  <c r="BF125" i="3"/>
  <c r="T125" i="3"/>
  <c r="R125" i="3"/>
  <c r="P125" i="3"/>
  <c r="F116" i="3"/>
  <c r="E114" i="3"/>
  <c r="F89" i="3"/>
  <c r="E87" i="3"/>
  <c r="J24" i="3"/>
  <c r="E24" i="3"/>
  <c r="J119" i="3" s="1"/>
  <c r="J23" i="3"/>
  <c r="J21" i="3"/>
  <c r="E21" i="3"/>
  <c r="J118" i="3" s="1"/>
  <c r="J20" i="3"/>
  <c r="J18" i="3"/>
  <c r="E18" i="3"/>
  <c r="F92" i="3"/>
  <c r="J17" i="3"/>
  <c r="J15" i="3"/>
  <c r="E15" i="3"/>
  <c r="F91" i="3" s="1"/>
  <c r="J14" i="3"/>
  <c r="J12" i="3"/>
  <c r="J89" i="3"/>
  <c r="E7" i="3"/>
  <c r="E112" i="3"/>
  <c r="J37" i="2"/>
  <c r="J36" i="2"/>
  <c r="AY95" i="1"/>
  <c r="J35" i="2"/>
  <c r="AX95" i="1"/>
  <c r="BI158" i="2"/>
  <c r="BH158" i="2"/>
  <c r="BG158" i="2"/>
  <c r="BF158" i="2"/>
  <c r="T158" i="2"/>
  <c r="R158" i="2"/>
  <c r="P158" i="2"/>
  <c r="BI157" i="2"/>
  <c r="BH157" i="2"/>
  <c r="BG157" i="2"/>
  <c r="BF157" i="2"/>
  <c r="T157" i="2"/>
  <c r="R157" i="2"/>
  <c r="P157" i="2"/>
  <c r="BI155" i="2"/>
  <c r="BH155" i="2"/>
  <c r="BG155" i="2"/>
  <c r="BF155" i="2"/>
  <c r="T155" i="2"/>
  <c r="R155" i="2"/>
  <c r="P155" i="2"/>
  <c r="BI154" i="2"/>
  <c r="BH154" i="2"/>
  <c r="BG154" i="2"/>
  <c r="BF154" i="2"/>
  <c r="T154" i="2"/>
  <c r="R154" i="2"/>
  <c r="P154" i="2"/>
  <c r="BI153" i="2"/>
  <c r="BH153" i="2"/>
  <c r="BG153" i="2"/>
  <c r="BF153" i="2"/>
  <c r="T153" i="2"/>
  <c r="R153" i="2"/>
  <c r="P153" i="2"/>
  <c r="BI152" i="2"/>
  <c r="BH152" i="2"/>
  <c r="BG152" i="2"/>
  <c r="BF152" i="2"/>
  <c r="T152" i="2"/>
  <c r="R152" i="2"/>
  <c r="P152" i="2"/>
  <c r="BI151" i="2"/>
  <c r="BH151" i="2"/>
  <c r="BG151" i="2"/>
  <c r="BF151" i="2"/>
  <c r="T151" i="2"/>
  <c r="R151" i="2"/>
  <c r="P151" i="2"/>
  <c r="BI149" i="2"/>
  <c r="BH149" i="2"/>
  <c r="BG149" i="2"/>
  <c r="BF149" i="2"/>
  <c r="T149" i="2"/>
  <c r="R149" i="2"/>
  <c r="P149" i="2"/>
  <c r="BI148" i="2"/>
  <c r="BH148" i="2"/>
  <c r="BG148" i="2"/>
  <c r="BF148" i="2"/>
  <c r="T148" i="2"/>
  <c r="R148" i="2"/>
  <c r="P148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5" i="2"/>
  <c r="BH145" i="2"/>
  <c r="BG145" i="2"/>
  <c r="BF145" i="2"/>
  <c r="T145" i="2"/>
  <c r="R145" i="2"/>
  <c r="P145" i="2"/>
  <c r="BI144" i="2"/>
  <c r="BH144" i="2"/>
  <c r="BG144" i="2"/>
  <c r="BF144" i="2"/>
  <c r="T144" i="2"/>
  <c r="R144" i="2"/>
  <c r="P144" i="2"/>
  <c r="BI143" i="2"/>
  <c r="BH143" i="2"/>
  <c r="BG143" i="2"/>
  <c r="BF143" i="2"/>
  <c r="T143" i="2"/>
  <c r="R143" i="2"/>
  <c r="P143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9" i="2"/>
  <c r="BH139" i="2"/>
  <c r="BG139" i="2"/>
  <c r="BF139" i="2"/>
  <c r="T139" i="2"/>
  <c r="R139" i="2"/>
  <c r="P139" i="2"/>
  <c r="BI138" i="2"/>
  <c r="BH138" i="2"/>
  <c r="BG138" i="2"/>
  <c r="BF138" i="2"/>
  <c r="T138" i="2"/>
  <c r="R138" i="2"/>
  <c r="P138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BI130" i="2"/>
  <c r="BH130" i="2"/>
  <c r="BG130" i="2"/>
  <c r="BF130" i="2"/>
  <c r="T130" i="2"/>
  <c r="R130" i="2"/>
  <c r="P130" i="2"/>
  <c r="BI129" i="2"/>
  <c r="BH129" i="2"/>
  <c r="BG129" i="2"/>
  <c r="BF129" i="2"/>
  <c r="T129" i="2"/>
  <c r="R129" i="2"/>
  <c r="P129" i="2"/>
  <c r="BI128" i="2"/>
  <c r="BH128" i="2"/>
  <c r="BG128" i="2"/>
  <c r="BF128" i="2"/>
  <c r="T128" i="2"/>
  <c r="R128" i="2"/>
  <c r="P128" i="2"/>
  <c r="BI127" i="2"/>
  <c r="BH127" i="2"/>
  <c r="BG127" i="2"/>
  <c r="BF127" i="2"/>
  <c r="T127" i="2"/>
  <c r="R127" i="2"/>
  <c r="P127" i="2"/>
  <c r="BI126" i="2"/>
  <c r="BH126" i="2"/>
  <c r="BG126" i="2"/>
  <c r="BF126" i="2"/>
  <c r="T126" i="2"/>
  <c r="R126" i="2"/>
  <c r="P126" i="2"/>
  <c r="F117" i="2"/>
  <c r="E115" i="2"/>
  <c r="F89" i="2"/>
  <c r="E87" i="2"/>
  <c r="J24" i="2"/>
  <c r="E24" i="2"/>
  <c r="J120" i="2" s="1"/>
  <c r="J23" i="2"/>
  <c r="J21" i="2"/>
  <c r="E21" i="2"/>
  <c r="J119" i="2"/>
  <c r="J20" i="2"/>
  <c r="J18" i="2"/>
  <c r="E18" i="2"/>
  <c r="F120" i="2"/>
  <c r="J17" i="2"/>
  <c r="J15" i="2"/>
  <c r="E15" i="2"/>
  <c r="F91" i="2" s="1"/>
  <c r="J14" i="2"/>
  <c r="J12" i="2"/>
  <c r="J117" i="2"/>
  <c r="E7" i="2"/>
  <c r="E113" i="2" s="1"/>
  <c r="L90" i="1"/>
  <c r="AM90" i="1"/>
  <c r="AM89" i="1"/>
  <c r="L89" i="1"/>
  <c r="AM87" i="1"/>
  <c r="L87" i="1"/>
  <c r="L85" i="1"/>
  <c r="L84" i="1"/>
  <c r="BK157" i="2"/>
  <c r="BK155" i="2"/>
  <c r="J153" i="2"/>
  <c r="BK151" i="2"/>
  <c r="J148" i="2"/>
  <c r="BK146" i="2"/>
  <c r="J144" i="2"/>
  <c r="BK141" i="2"/>
  <c r="BK139" i="2"/>
  <c r="BK136" i="2"/>
  <c r="J134" i="2"/>
  <c r="J131" i="2"/>
  <c r="J129" i="2"/>
  <c r="J127" i="2"/>
  <c r="BK158" i="2"/>
  <c r="J157" i="2"/>
  <c r="J155" i="2"/>
  <c r="BK153" i="2"/>
  <c r="J152" i="2"/>
  <c r="J151" i="2"/>
  <c r="BK149" i="2"/>
  <c r="BK148" i="2"/>
  <c r="J147" i="2"/>
  <c r="J146" i="2"/>
  <c r="J145" i="2"/>
  <c r="J143" i="2"/>
  <c r="BK138" i="2"/>
  <c r="J135" i="2"/>
  <c r="BK133" i="2"/>
  <c r="J130" i="2"/>
  <c r="BK128" i="2"/>
  <c r="J126" i="2"/>
  <c r="J141" i="3"/>
  <c r="J138" i="3"/>
  <c r="BK136" i="3"/>
  <c r="BK132" i="3"/>
  <c r="J130" i="3"/>
  <c r="J126" i="3"/>
  <c r="BK142" i="3"/>
  <c r="J139" i="3"/>
  <c r="BK137" i="3"/>
  <c r="J134" i="3"/>
  <c r="J132" i="3"/>
  <c r="BK130" i="3"/>
  <c r="BK126" i="3"/>
  <c r="BK144" i="4"/>
  <c r="BK140" i="4"/>
  <c r="J139" i="4"/>
  <c r="J135" i="4"/>
  <c r="BK133" i="4"/>
  <c r="J131" i="4"/>
  <c r="BK127" i="4"/>
  <c r="J125" i="4"/>
  <c r="J144" i="4"/>
  <c r="BK141" i="4"/>
  <c r="BK139" i="4"/>
  <c r="J136" i="4"/>
  <c r="J133" i="4"/>
  <c r="J130" i="4"/>
  <c r="J127" i="4"/>
  <c r="BK126" i="4"/>
  <c r="BK138" i="5"/>
  <c r="BK135" i="5"/>
  <c r="J133" i="5"/>
  <c r="J130" i="5"/>
  <c r="J128" i="5"/>
  <c r="BK126" i="5"/>
  <c r="J124" i="5"/>
  <c r="J140" i="5"/>
  <c r="BK136" i="5"/>
  <c r="J134" i="5"/>
  <c r="J132" i="5"/>
  <c r="J129" i="5"/>
  <c r="J126" i="5"/>
  <c r="BK124" i="5"/>
  <c r="J158" i="2"/>
  <c r="BK154" i="2"/>
  <c r="BK152" i="2"/>
  <c r="BK147" i="2"/>
  <c r="BK145" i="2"/>
  <c r="BK143" i="2"/>
  <c r="BK140" i="2"/>
  <c r="J138" i="2"/>
  <c r="BK135" i="2"/>
  <c r="J133" i="2"/>
  <c r="BK130" i="2"/>
  <c r="BK126" i="2"/>
  <c r="AS94" i="1"/>
  <c r="BK144" i="2"/>
  <c r="J139" i="2"/>
  <c r="J136" i="2"/>
  <c r="BK134" i="2"/>
  <c r="BK131" i="2"/>
  <c r="BK129" i="2"/>
  <c r="BK127" i="2"/>
  <c r="J142" i="3"/>
  <c r="BK139" i="3"/>
  <c r="J137" i="3"/>
  <c r="BK134" i="3"/>
  <c r="BK133" i="3"/>
  <c r="BK131" i="3"/>
  <c r="BK128" i="3"/>
  <c r="BK125" i="3"/>
  <c r="BK141" i="3"/>
  <c r="BK138" i="3"/>
  <c r="J133" i="3"/>
  <c r="J131" i="3"/>
  <c r="J128" i="3"/>
  <c r="J125" i="3"/>
  <c r="BK143" i="4"/>
  <c r="J141" i="4"/>
  <c r="BK138" i="4"/>
  <c r="BK136" i="4"/>
  <c r="J132" i="4"/>
  <c r="BK130" i="4"/>
  <c r="J128" i="4"/>
  <c r="J126" i="4"/>
  <c r="J143" i="4"/>
  <c r="J140" i="4"/>
  <c r="J138" i="4"/>
  <c r="BK135" i="4"/>
  <c r="BK132" i="4"/>
  <c r="BK131" i="4"/>
  <c r="BK128" i="4"/>
  <c r="BK125" i="4"/>
  <c r="J141" i="5"/>
  <c r="BK140" i="5"/>
  <c r="J136" i="5"/>
  <c r="BK134" i="5"/>
  <c r="BK132" i="5"/>
  <c r="BK129" i="5"/>
  <c r="BK127" i="5"/>
  <c r="J125" i="5"/>
  <c r="BK141" i="5"/>
  <c r="J138" i="5"/>
  <c r="J135" i="5"/>
  <c r="BK133" i="5"/>
  <c r="BK130" i="5"/>
  <c r="BK128" i="5"/>
  <c r="BK125" i="5"/>
  <c r="BK125" i="2" l="1"/>
  <c r="J125" i="2" s="1"/>
  <c r="J98" i="2" s="1"/>
  <c r="R125" i="2"/>
  <c r="BK132" i="2"/>
  <c r="J132" i="2" s="1"/>
  <c r="J99" i="2" s="1"/>
  <c r="R132" i="2"/>
  <c r="BK137" i="2"/>
  <c r="J137" i="2" s="1"/>
  <c r="J100" i="2" s="1"/>
  <c r="R137" i="2"/>
  <c r="BK142" i="2"/>
  <c r="J142" i="2" s="1"/>
  <c r="J101" i="2" s="1"/>
  <c r="R142" i="2"/>
  <c r="BK150" i="2"/>
  <c r="J150" i="2" s="1"/>
  <c r="J102" i="2" s="1"/>
  <c r="R150" i="2"/>
  <c r="P156" i="2"/>
  <c r="R156" i="2"/>
  <c r="BK124" i="3"/>
  <c r="J124" i="3" s="1"/>
  <c r="J98" i="3" s="1"/>
  <c r="R124" i="3"/>
  <c r="BK129" i="3"/>
  <c r="J129" i="3" s="1"/>
  <c r="J100" i="3" s="1"/>
  <c r="T129" i="3"/>
  <c r="P135" i="3"/>
  <c r="R135" i="3"/>
  <c r="BK140" i="3"/>
  <c r="J140" i="3" s="1"/>
  <c r="J102" i="3" s="1"/>
  <c r="T140" i="3"/>
  <c r="BK124" i="4"/>
  <c r="J124" i="4" s="1"/>
  <c r="J98" i="4" s="1"/>
  <c r="R124" i="4"/>
  <c r="BK129" i="4"/>
  <c r="J129" i="4" s="1"/>
  <c r="J99" i="4" s="1"/>
  <c r="R129" i="4"/>
  <c r="BK134" i="4"/>
  <c r="J134" i="4" s="1"/>
  <c r="J100" i="4" s="1"/>
  <c r="R134" i="4"/>
  <c r="BK137" i="4"/>
  <c r="J137" i="4" s="1"/>
  <c r="J101" i="4" s="1"/>
  <c r="R137" i="4"/>
  <c r="BK142" i="4"/>
  <c r="J142" i="4" s="1"/>
  <c r="J102" i="4" s="1"/>
  <c r="R142" i="4"/>
  <c r="P125" i="2"/>
  <c r="T125" i="2"/>
  <c r="P132" i="2"/>
  <c r="T132" i="2"/>
  <c r="P137" i="2"/>
  <c r="T137" i="2"/>
  <c r="P142" i="2"/>
  <c r="T142" i="2"/>
  <c r="P150" i="2"/>
  <c r="T150" i="2"/>
  <c r="BK156" i="2"/>
  <c r="J156" i="2" s="1"/>
  <c r="J103" i="2" s="1"/>
  <c r="T156" i="2"/>
  <c r="P124" i="3"/>
  <c r="T124" i="3"/>
  <c r="P129" i="3"/>
  <c r="R129" i="3"/>
  <c r="BK135" i="3"/>
  <c r="J135" i="3" s="1"/>
  <c r="J101" i="3" s="1"/>
  <c r="T135" i="3"/>
  <c r="P140" i="3"/>
  <c r="R140" i="3"/>
  <c r="P124" i="4"/>
  <c r="T124" i="4"/>
  <c r="P129" i="4"/>
  <c r="T129" i="4"/>
  <c r="P134" i="4"/>
  <c r="T134" i="4"/>
  <c r="P137" i="4"/>
  <c r="T137" i="4"/>
  <c r="P142" i="4"/>
  <c r="T142" i="4"/>
  <c r="BK123" i="5"/>
  <c r="J123" i="5" s="1"/>
  <c r="J98" i="5" s="1"/>
  <c r="P123" i="5"/>
  <c r="R123" i="5"/>
  <c r="T123" i="5"/>
  <c r="BK131" i="5"/>
  <c r="J131" i="5" s="1"/>
  <c r="J99" i="5" s="1"/>
  <c r="P131" i="5"/>
  <c r="R131" i="5"/>
  <c r="T131" i="5"/>
  <c r="BK139" i="5"/>
  <c r="J139" i="5" s="1"/>
  <c r="J101" i="5" s="1"/>
  <c r="P139" i="5"/>
  <c r="R139" i="5"/>
  <c r="T139" i="5"/>
  <c r="BK127" i="3"/>
  <c r="J127" i="3" s="1"/>
  <c r="J99" i="3" s="1"/>
  <c r="BK137" i="5"/>
  <c r="J137" i="5"/>
  <c r="J100" i="5" s="1"/>
  <c r="E85" i="5"/>
  <c r="J89" i="5"/>
  <c r="J91" i="5"/>
  <c r="J92" i="5"/>
  <c r="BE125" i="5"/>
  <c r="BE127" i="5"/>
  <c r="BE129" i="5"/>
  <c r="BE132" i="5"/>
  <c r="BE133" i="5"/>
  <c r="BE135" i="5"/>
  <c r="BE140" i="5"/>
  <c r="BE141" i="5"/>
  <c r="F91" i="5"/>
  <c r="F92" i="5"/>
  <c r="BE124" i="5"/>
  <c r="BE126" i="5"/>
  <c r="BE128" i="5"/>
  <c r="BE130" i="5"/>
  <c r="BE134" i="5"/>
  <c r="BE136" i="5"/>
  <c r="BE138" i="5"/>
  <c r="J89" i="4"/>
  <c r="J91" i="4"/>
  <c r="J92" i="4"/>
  <c r="BE125" i="4"/>
  <c r="BE127" i="4"/>
  <c r="BE128" i="4"/>
  <c r="BE130" i="4"/>
  <c r="BE131" i="4"/>
  <c r="BE132" i="4"/>
  <c r="BE133" i="4"/>
  <c r="BE136" i="4"/>
  <c r="BE138" i="4"/>
  <c r="BE140" i="4"/>
  <c r="BE141" i="4"/>
  <c r="BE143" i="4"/>
  <c r="BE144" i="4"/>
  <c r="E85" i="4"/>
  <c r="F91" i="4"/>
  <c r="F92" i="4"/>
  <c r="BE126" i="4"/>
  <c r="BE135" i="4"/>
  <c r="BE139" i="4"/>
  <c r="J91" i="3"/>
  <c r="J92" i="3"/>
  <c r="J116" i="3"/>
  <c r="F118" i="3"/>
  <c r="F119" i="3"/>
  <c r="BE133" i="3"/>
  <c r="BE136" i="3"/>
  <c r="BE137" i="3"/>
  <c r="BE138" i="3"/>
  <c r="BE142" i="3"/>
  <c r="E85" i="3"/>
  <c r="BE125" i="3"/>
  <c r="BE126" i="3"/>
  <c r="BE128" i="3"/>
  <c r="BE130" i="3"/>
  <c r="BE131" i="3"/>
  <c r="BE132" i="3"/>
  <c r="BE134" i="3"/>
  <c r="BE139" i="3"/>
  <c r="BE141" i="3"/>
  <c r="E85" i="2"/>
  <c r="J91" i="2"/>
  <c r="F92" i="2"/>
  <c r="F119" i="2"/>
  <c r="BE126" i="2"/>
  <c r="BE127" i="2"/>
  <c r="BE128" i="2"/>
  <c r="BE129" i="2"/>
  <c r="BE130" i="2"/>
  <c r="BE133" i="2"/>
  <c r="BE136" i="2"/>
  <c r="BE143" i="2"/>
  <c r="BE145" i="2"/>
  <c r="BE147" i="2"/>
  <c r="BE148" i="2"/>
  <c r="BE149" i="2"/>
  <c r="BE152" i="2"/>
  <c r="BE154" i="2"/>
  <c r="BE157" i="2"/>
  <c r="BE158" i="2"/>
  <c r="J89" i="2"/>
  <c r="J92" i="2"/>
  <c r="BE131" i="2"/>
  <c r="BE134" i="2"/>
  <c r="BE135" i="2"/>
  <c r="BE138" i="2"/>
  <c r="BE139" i="2"/>
  <c r="BE140" i="2"/>
  <c r="BE141" i="2"/>
  <c r="BE144" i="2"/>
  <c r="BE146" i="2"/>
  <c r="BE151" i="2"/>
  <c r="BE153" i="2"/>
  <c r="BE155" i="2"/>
  <c r="F34" i="2"/>
  <c r="BA95" i="1" s="1"/>
  <c r="F36" i="2"/>
  <c r="BC95" i="1" s="1"/>
  <c r="F34" i="3"/>
  <c r="BA96" i="1" s="1"/>
  <c r="J34" i="3"/>
  <c r="AW96" i="1" s="1"/>
  <c r="F36" i="3"/>
  <c r="BC96" i="1" s="1"/>
  <c r="F34" i="4"/>
  <c r="BA97" i="1" s="1"/>
  <c r="F35" i="4"/>
  <c r="BB97" i="1" s="1"/>
  <c r="F34" i="5"/>
  <c r="BA98" i="1" s="1"/>
  <c r="F35" i="5"/>
  <c r="BB98" i="1" s="1"/>
  <c r="F37" i="5"/>
  <c r="BD98" i="1" s="1"/>
  <c r="J34" i="2"/>
  <c r="AW95" i="1" s="1"/>
  <c r="F35" i="2"/>
  <c r="BB95" i="1" s="1"/>
  <c r="F37" i="2"/>
  <c r="BD95" i="1" s="1"/>
  <c r="F35" i="3"/>
  <c r="BB96" i="1" s="1"/>
  <c r="F37" i="3"/>
  <c r="BD96" i="1" s="1"/>
  <c r="J34" i="4"/>
  <c r="AW97" i="1" s="1"/>
  <c r="F36" i="4"/>
  <c r="BC97" i="1" s="1"/>
  <c r="F37" i="4"/>
  <c r="BD97" i="1" s="1"/>
  <c r="J34" i="5"/>
  <c r="AW98" i="1" s="1"/>
  <c r="F36" i="5"/>
  <c r="BC98" i="1" s="1"/>
  <c r="R122" i="5" l="1"/>
  <c r="R121" i="5"/>
  <c r="P123" i="4"/>
  <c r="P122" i="4"/>
  <c r="AU97" i="1" s="1"/>
  <c r="P123" i="3"/>
  <c r="P122" i="3"/>
  <c r="AU96" i="1"/>
  <c r="T124" i="2"/>
  <c r="T123" i="2" s="1"/>
  <c r="R123" i="4"/>
  <c r="R122" i="4"/>
  <c r="T122" i="5"/>
  <c r="T121" i="5"/>
  <c r="P122" i="5"/>
  <c r="P121" i="5"/>
  <c r="AU98" i="1" s="1"/>
  <c r="T123" i="4"/>
  <c r="T122" i="4"/>
  <c r="T123" i="3"/>
  <c r="T122" i="3"/>
  <c r="P124" i="2"/>
  <c r="P123" i="2" s="1"/>
  <c r="AU95" i="1" s="1"/>
  <c r="R123" i="3"/>
  <c r="R122" i="3" s="1"/>
  <c r="R124" i="2"/>
  <c r="R123" i="2" s="1"/>
  <c r="BK124" i="2"/>
  <c r="J124" i="2" s="1"/>
  <c r="J97" i="2" s="1"/>
  <c r="BK123" i="3"/>
  <c r="J123" i="3" s="1"/>
  <c r="J97" i="3" s="1"/>
  <c r="BK123" i="4"/>
  <c r="J123" i="4" s="1"/>
  <c r="J97" i="4" s="1"/>
  <c r="BK122" i="5"/>
  <c r="J122" i="5" s="1"/>
  <c r="J97" i="5" s="1"/>
  <c r="F33" i="2"/>
  <c r="AZ95" i="1" s="1"/>
  <c r="J33" i="2"/>
  <c r="AV95" i="1" s="1"/>
  <c r="AT95" i="1" s="1"/>
  <c r="J33" i="3"/>
  <c r="AV96" i="1" s="1"/>
  <c r="AT96" i="1" s="1"/>
  <c r="F33" i="4"/>
  <c r="AZ97" i="1" s="1"/>
  <c r="F33" i="5"/>
  <c r="AZ98" i="1" s="1"/>
  <c r="BD94" i="1"/>
  <c r="W33" i="1" s="1"/>
  <c r="BC94" i="1"/>
  <c r="W32" i="1" s="1"/>
  <c r="F33" i="3"/>
  <c r="AZ96" i="1" s="1"/>
  <c r="J33" i="4"/>
  <c r="AV97" i="1" s="1"/>
  <c r="AT97" i="1" s="1"/>
  <c r="J33" i="5"/>
  <c r="AV98" i="1" s="1"/>
  <c r="AT98" i="1" s="1"/>
  <c r="BB94" i="1"/>
  <c r="W31" i="1" s="1"/>
  <c r="BA94" i="1"/>
  <c r="W30" i="1" s="1"/>
  <c r="BK123" i="2" l="1"/>
  <c r="J123" i="2" s="1"/>
  <c r="J96" i="2" s="1"/>
  <c r="BK122" i="3"/>
  <c r="J122" i="3" s="1"/>
  <c r="J96" i="3" s="1"/>
  <c r="BK122" i="4"/>
  <c r="J122" i="4" s="1"/>
  <c r="J96" i="4" s="1"/>
  <c r="BK121" i="5"/>
  <c r="J121" i="5" s="1"/>
  <c r="J30" i="5" s="1"/>
  <c r="AG98" i="1" s="1"/>
  <c r="AU94" i="1"/>
  <c r="AZ94" i="1"/>
  <c r="W29" i="1" s="1"/>
  <c r="AX94" i="1"/>
  <c r="AW94" i="1"/>
  <c r="AK30" i="1" s="1"/>
  <c r="AY94" i="1"/>
  <c r="J39" i="5" l="1"/>
  <c r="J96" i="5"/>
  <c r="AN98" i="1"/>
  <c r="J30" i="4"/>
  <c r="AG97" i="1" s="1"/>
  <c r="J30" i="2"/>
  <c r="AG95" i="1" s="1"/>
  <c r="J30" i="3"/>
  <c r="AG96" i="1" s="1"/>
  <c r="AV94" i="1"/>
  <c r="AK29" i="1" s="1"/>
  <c r="J39" i="2" l="1"/>
  <c r="J39" i="3"/>
  <c r="J39" i="4"/>
  <c r="AN95" i="1"/>
  <c r="AN96" i="1"/>
  <c r="AN97" i="1"/>
  <c r="AG94" i="1"/>
  <c r="AK26" i="1" s="1"/>
  <c r="AT94" i="1"/>
  <c r="AN94" i="1" l="1"/>
  <c r="AK35" i="1"/>
</calcChain>
</file>

<file path=xl/sharedStrings.xml><?xml version="1.0" encoding="utf-8"?>
<sst xmlns="http://schemas.openxmlformats.org/spreadsheetml/2006/main" count="1772" uniqueCount="376">
  <si>
    <t>Export Komplet</t>
  </si>
  <si>
    <t/>
  </si>
  <si>
    <t>2.0</t>
  </si>
  <si>
    <t>False</t>
  </si>
  <si>
    <t>{5c1c2137-871e-4939-905f-c28febdd75f8}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</si>
  <si>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</si>
  <si>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</si>
  <si>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</si>
  <si>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</si>
  <si>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</si>
  <si>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</si>
  <si>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</si>
  <si>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</si>
  <si>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2522</t>
  </si>
  <si>
    <t>Stavba:</t>
  </si>
  <si>
    <t>OPRAVA KOMUNIKACE V ULICI MALÁ, MIMOŇ</t>
  </si>
  <si>
    <t>KSO:</t>
  </si>
  <si>
    <t>CC-CZ:</t>
  </si>
  <si>
    <t>Místo:</t>
  </si>
  <si>
    <t xml:space="preserve"> </t>
  </si>
  <si>
    <t>Datum:</t>
  </si>
  <si>
    <t>15. 2. 2025</t>
  </si>
  <si>
    <t>Zadavatel:</t>
  </si>
  <si>
    <t>IČ:</t>
  </si>
  <si>
    <t>DIČ:</t>
  </si>
  <si>
    <t>Zhotovitel:</t>
  </si>
  <si>
    <t>Projektant: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</si>
  <si>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</si>
  <si>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</si>
  <si>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</si>
  <si>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</si>
  <si>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</si>
  <si>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</si>
  <si>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</si>
  <si>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</si>
  <si>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</si>
  <si>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</si>
  <si>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</si>
  <si>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</si>
  <si>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</si>
  <si>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</si>
  <si>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</si>
  <si>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</si>
  <si>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</si>
  <si>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</si>
  <si>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</si>
  <si>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</si>
  <si>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</si>
  <si>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</si>
  <si>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</si>
  <si>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</si>
  <si>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</si>
  <si>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</si>
  <si>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</si>
  <si>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</si>
  <si>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</si>
  <si>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</si>
  <si>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</si>
  <si>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</si>
  <si>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</si>
  <si>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</si>
  <si>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</si>
  <si>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</si>
  <si>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</si>
  <si>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</si>
  <si>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</si>
  <si>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</si>
  <si>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</si>
  <si>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</si>
  <si>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</si>
  <si>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</si>
  <si>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</si>
  <si>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</si>
  <si>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</si>
  <si>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</si>
  <si>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01A</t>
  </si>
  <si>
    <t>komunikace - město Mimoň</t>
  </si>
  <si>
    <t>STA</t>
  </si>
  <si>
    <t>1</t>
  </si>
  <si>
    <t>{2102354d-be36-4fe5-8287-0e2d9d30c2ef}</t>
  </si>
  <si>
    <t>2</t>
  </si>
  <si>
    <t>01B</t>
  </si>
  <si>
    <t>Komunikace - Liberecký Kraj</t>
  </si>
  <si>
    <t>{217155c1-9565-4dd0-a65c-5a305931b1cc}</t>
  </si>
  <si>
    <t>02</t>
  </si>
  <si>
    <t>chodník</t>
  </si>
  <si>
    <t>{0f509a2e-c85a-4c86-91ff-dde6198e708f}</t>
  </si>
  <si>
    <t>03</t>
  </si>
  <si>
    <t>VRN</t>
  </si>
  <si>
    <t>{319ed7a8-83c4-4dc1-9f5c-7b3a60e7636c}</t>
  </si>
  <si>
    <t>KRYCÍ LIST SOUPISU PRACÍ</t>
  </si>
  <si>
    <t>Objekt:</t>
  </si>
  <si>
    <t>01A - komunikace - město Mimoň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</si>
  <si>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</si>
  <si>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</si>
  <si>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</si>
  <si>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</si>
  <si>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</si>
  <si>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</si>
  <si>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1 - Zemní práce</t>
  </si>
  <si>
    <t xml:space="preserve">    5 - Komunikace pozemní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</si>
  <si>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</si>
  <si>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</si>
  <si>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</si>
  <si>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</si>
  <si>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</si>
  <si>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</si>
  <si>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</si>
  <si>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</si>
  <si>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</si>
  <si>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</si>
  <si>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</si>
  <si>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</si>
  <si>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</si>
  <si>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</si>
  <si>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</si>
  <si>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</si>
  <si>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</si>
  <si>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</si>
  <si>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</si>
  <si>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</si>
  <si>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</si>
  <si>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</si>
  <si>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113107223</t>
  </si>
  <si>
    <t>Odstranění podkladu z kameniva drceného tl 300 mm strojně pl přes 200 m2</t>
  </si>
  <si>
    <t>m2</t>
  </si>
  <si>
    <t>4</t>
  </si>
  <si>
    <t>-2014087408</t>
  </si>
  <si>
    <t>113107230</t>
  </si>
  <si>
    <t>Odstranění podkladu z betonu prostého tl 100 mm strojně pl přes 200 m2</t>
  </si>
  <si>
    <t>-1349696163</t>
  </si>
  <si>
    <t>3</t>
  </si>
  <si>
    <t>113154544</t>
  </si>
  <si>
    <t>Frézování živičného krytu tl 60 mm pruh š přes 1 m pl přes 500 do 2000 m2</t>
  </si>
  <si>
    <t>1835385667</t>
  </si>
  <si>
    <t>113202111</t>
  </si>
  <si>
    <t>Vytrhání obrub krajníků obrubníků stojatých</t>
  </si>
  <si>
    <t>m</t>
  </si>
  <si>
    <t>-1137530587</t>
  </si>
  <si>
    <t>5</t>
  </si>
  <si>
    <t>122301101</t>
  </si>
  <si>
    <t>Odkopávky a prokopávky nezapažené v hornině tř. 4 objem do 100 m3</t>
  </si>
  <si>
    <t>m3</t>
  </si>
  <si>
    <t>-506607834</t>
  </si>
  <si>
    <t>6</t>
  </si>
  <si>
    <t>181951102</t>
  </si>
  <si>
    <t>Úprava pláně v hornině tř. 1 až 4 se zhutněním</t>
  </si>
  <si>
    <t>-2094128399</t>
  </si>
  <si>
    <t>Komunikace pozemní</t>
  </si>
  <si>
    <t>7</t>
  </si>
  <si>
    <t>564861111</t>
  </si>
  <si>
    <t>Podklad ze štěrkodrtě ŠD tl 200 mm</t>
  </si>
  <si>
    <t>-627668666</t>
  </si>
  <si>
    <t>8</t>
  </si>
  <si>
    <t>567122114</t>
  </si>
  <si>
    <t>Podklad ze směsi stmelené cementem SC C 8/10 (KSC I) tl 150 mm</t>
  </si>
  <si>
    <t>-270318981</t>
  </si>
  <si>
    <t>9</t>
  </si>
  <si>
    <t>573191111</t>
  </si>
  <si>
    <t>Postřik infiltrační kationaktivní emulzí v množství 1 kg/m2</t>
  </si>
  <si>
    <t>2020563237</t>
  </si>
  <si>
    <t>10</t>
  </si>
  <si>
    <t>577155132</t>
  </si>
  <si>
    <t>Asfaltový beton vrstva ložní ACL 16 (ABH) tl 60 mm š do 3 m z modifikovaného asfaltu</t>
  </si>
  <si>
    <t>-1594250396</t>
  </si>
  <si>
    <t>Trubní vedení</t>
  </si>
  <si>
    <t>11</t>
  </si>
  <si>
    <t>899231111</t>
  </si>
  <si>
    <t>Výšková úprava uličního vstupu nebo vpusti do 200 mm zvýšením mříže</t>
  </si>
  <si>
    <t>kus</t>
  </si>
  <si>
    <t>-1517716498</t>
  </si>
  <si>
    <t>899331111</t>
  </si>
  <si>
    <t>Výšková úprava uličního vstupu nebo vpusti do 200 mm zvýšením poklopu</t>
  </si>
  <si>
    <t>-1662038653</t>
  </si>
  <si>
    <t>13</t>
  </si>
  <si>
    <t>899431111</t>
  </si>
  <si>
    <t>Výšková úprava krycího hrnce, šoupěte nebo hydrantu do 200 mm</t>
  </si>
  <si>
    <t>-724470638</t>
  </si>
  <si>
    <t>14</t>
  </si>
  <si>
    <t>R-100</t>
  </si>
  <si>
    <t>Oprava kanalizační přípojky</t>
  </si>
  <si>
    <t>-418505716</t>
  </si>
  <si>
    <t>Ostatní konstrukce a práce, bourání</t>
  </si>
  <si>
    <t>15</t>
  </si>
  <si>
    <t>915131112</t>
  </si>
  <si>
    <t>Vodorovné dopravní značení retroreflexní bílou barvou přechody pro chodce, šipky nebo symboly</t>
  </si>
  <si>
    <t>185853348</t>
  </si>
  <si>
    <t>16</t>
  </si>
  <si>
    <t>915231112</t>
  </si>
  <si>
    <t>Vodorovné dopravní značení retroreflexním bílým plastem přechody pro chodce, šipky nebo symboly</t>
  </si>
  <si>
    <t>1797398550</t>
  </si>
  <si>
    <t>17</t>
  </si>
  <si>
    <t>915621111</t>
  </si>
  <si>
    <t>Předznačení vodorovného plošného značení</t>
  </si>
  <si>
    <t>742183987</t>
  </si>
  <si>
    <t>18</t>
  </si>
  <si>
    <t>916241213</t>
  </si>
  <si>
    <t>Osazení obrubníku kamenného stojatého s boční opěrou do lože z betonu prostého</t>
  </si>
  <si>
    <t>272704413</t>
  </si>
  <si>
    <t>19</t>
  </si>
  <si>
    <t>M</t>
  </si>
  <si>
    <t>58380005</t>
  </si>
  <si>
    <t>obrubník kamenný žulový přímý 1000x200x250mm</t>
  </si>
  <si>
    <t>-439063828</t>
  </si>
  <si>
    <t>20</t>
  </si>
  <si>
    <t>919112212</t>
  </si>
  <si>
    <t>Úprava styčných a pracovních spár obrusné vrstvy - Řezání spár pro vytvoření komůrky š 10 mm hl 20 mm pro těsnící zálivku v živičném krytu</t>
  </si>
  <si>
    <t>-1321955016</t>
  </si>
  <si>
    <t>919122111</t>
  </si>
  <si>
    <t>Úprava styčných a pracovních spar obrusné vrstvy - Těsnění spár zálivkou za tepla pro komůrky š 10 mm hl 20 mm s těsnicím profilem</t>
  </si>
  <si>
    <t>1811368644</t>
  </si>
  <si>
    <t>997</t>
  </si>
  <si>
    <t>Přesun sutě</t>
  </si>
  <si>
    <t>22</t>
  </si>
  <si>
    <t>997211521</t>
  </si>
  <si>
    <t>Vodorovná doprava vybouraných hmot po suchu na vzdálenost do 1 km</t>
  </si>
  <si>
    <t>t</t>
  </si>
  <si>
    <t>1969239345</t>
  </si>
  <si>
    <t>23</t>
  </si>
  <si>
    <t>997211529</t>
  </si>
  <si>
    <t>Příplatek ZKD 19 km u vodorovné dopravy vybouraných hmot</t>
  </si>
  <si>
    <t>-582892866</t>
  </si>
  <si>
    <t>24</t>
  </si>
  <si>
    <t>997221815</t>
  </si>
  <si>
    <t>Poplatek za uložení na skládce (skládkovné) stavebního odpadu betonového kód odpadu 170 101</t>
  </si>
  <si>
    <t>-402883101</t>
  </si>
  <si>
    <t>25</t>
  </si>
  <si>
    <t>997221845</t>
  </si>
  <si>
    <t>884861136</t>
  </si>
  <si>
    <t>26</t>
  </si>
  <si>
    <t>997221855</t>
  </si>
  <si>
    <t>Poplatek za uložení odpadu zeminy a kameniva na skládce (skládkovné)</t>
  </si>
  <si>
    <t>-2080285715</t>
  </si>
  <si>
    <t>998</t>
  </si>
  <si>
    <t>Přesun hmot</t>
  </si>
  <si>
    <t>27</t>
  </si>
  <si>
    <t>998223011</t>
  </si>
  <si>
    <t>Přesun hmot pro pozemní komunikace s krytem dlážděným</t>
  </si>
  <si>
    <t>-1858326982</t>
  </si>
  <si>
    <t>28</t>
  </si>
  <si>
    <t>998225111</t>
  </si>
  <si>
    <t>Přesun hmot pro pozemní komunikace s krytem z kamene, monolitickým betonovým nebo živičným</t>
  </si>
  <si>
    <t>1121832958</t>
  </si>
  <si>
    <t>01B - Komunikace - Liberecký Kraj</t>
  </si>
  <si>
    <t xml:space="preserve">    4 - Vodorovné konstrukce</t>
  </si>
  <si>
    <t>1131060xx</t>
  </si>
  <si>
    <t>Rozebrání dlažeb z betonových dlaždic ručně (přídlažba)</t>
  </si>
  <si>
    <t>1160699955</t>
  </si>
  <si>
    <t>113154552</t>
  </si>
  <si>
    <t>Frézování živičného krytu tl 40 mm pl přes 2000 do 10000 m2</t>
  </si>
  <si>
    <t>1746528838</t>
  </si>
  <si>
    <t>Vodorovné konstrukce</t>
  </si>
  <si>
    <t>451317777</t>
  </si>
  <si>
    <t>Podklad nebo lože pod dlažbu vodorovný nebo do sklonu 1:5 z betonu prostého tl přes 50 do 100 mm</t>
  </si>
  <si>
    <t>1190957542</t>
  </si>
  <si>
    <t>573231112</t>
  </si>
  <si>
    <t>Postřik živičný spojovací ze silniční emulze v množství 0,80 kg/m2</t>
  </si>
  <si>
    <t>81002389</t>
  </si>
  <si>
    <t>577134131</t>
  </si>
  <si>
    <t>Asfaltový beton vrstva obrusná ACO 11 (ABS) tř. I tl 40 mm š do 3 m z modifikovaného asfaltu</t>
  </si>
  <si>
    <t>-1346394696</t>
  </si>
  <si>
    <t>R-001</t>
  </si>
  <si>
    <t>Sanace širokých trhlin dle TP115 - odfrézování páu š. 3,0m až na SC, vyšíětění, doplnění ACP, překrytí geomříží</t>
  </si>
  <si>
    <t>248688589</t>
  </si>
  <si>
    <t>R-002</t>
  </si>
  <si>
    <t>Sanace úzkých trhlin dle TP115 -profrézování, vytvožrní komůrky, vyčištění, zalití PMZH</t>
  </si>
  <si>
    <t>1643302483</t>
  </si>
  <si>
    <t>R-003</t>
  </si>
  <si>
    <t>Sanace úzkých trhlin s překrytím geo. dle TP115 -profrézování, vytvožrní komůrky, vyčištění, zalití PMZH, překrytí geomříží</t>
  </si>
  <si>
    <t>-641821628</t>
  </si>
  <si>
    <t>-168563409</t>
  </si>
  <si>
    <t>-1579299041</t>
  </si>
  <si>
    <t>1161165333</t>
  </si>
  <si>
    <t>-662613987</t>
  </si>
  <si>
    <t>-287228107</t>
  </si>
  <si>
    <t>-1392740139</t>
  </si>
  <si>
    <t>02 - chodník</t>
  </si>
  <si>
    <t>113106023</t>
  </si>
  <si>
    <t>Rozebrání dlažeb při překopech komunikací pro pěší ze zámkové dlažby ručně (STÁVAJÍCÍ CHODNÍK)</t>
  </si>
  <si>
    <t>976307102</t>
  </si>
  <si>
    <t>1461640567</t>
  </si>
  <si>
    <t>1966369804</t>
  </si>
  <si>
    <t>973151917</t>
  </si>
  <si>
    <t>564871111</t>
  </si>
  <si>
    <t>Podklad ze štěrkodrtě ŠD tl 250 mm</t>
  </si>
  <si>
    <t>906200243</t>
  </si>
  <si>
    <t>596211111</t>
  </si>
  <si>
    <t>Kladení zámkové dlažby komunikací pro pěší tl 60 mm skupiny A pl do 100 m2</t>
  </si>
  <si>
    <t>1476232951</t>
  </si>
  <si>
    <t>592450xx</t>
  </si>
  <si>
    <t>dlažba skladebná betonová 60mm přírodní</t>
  </si>
  <si>
    <t>1232662445</t>
  </si>
  <si>
    <t>59245006</t>
  </si>
  <si>
    <t>dlažba skladebná betonová pro nevidomé 200x100x60mm barevná</t>
  </si>
  <si>
    <t>-299579769</t>
  </si>
  <si>
    <t>916132113</t>
  </si>
  <si>
    <t>Osazení obruby z betonové přídlažby s boční opěrou do lože z betonu prostého</t>
  </si>
  <si>
    <t>-183124776</t>
  </si>
  <si>
    <t>59246120</t>
  </si>
  <si>
    <t>přídlažba silniční betonová 500x250mm tl 80mm</t>
  </si>
  <si>
    <t>447950826</t>
  </si>
  <si>
    <t>-1871016627</t>
  </si>
  <si>
    <t>-1097806135</t>
  </si>
  <si>
    <t>-1404304067</t>
  </si>
  <si>
    <t>-1430370125</t>
  </si>
  <si>
    <t>1513769176</t>
  </si>
  <si>
    <t>1304425905</t>
  </si>
  <si>
    <t>03 - VRN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</si>
  <si>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</si>
  <si>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</si>
  <si>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</si>
  <si>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</si>
  <si>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</si>
  <si>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Vedlejší rozpočtové náklady</t>
  </si>
  <si>
    <t>VRN1</t>
  </si>
  <si>
    <t>Průzkumné, geodetické a projektové práce</t>
  </si>
  <si>
    <t>011503000</t>
  </si>
  <si>
    <t>Stavební průzkum bez rozlišení - pasportizace/repasportizace, foto a video dokumentace</t>
  </si>
  <si>
    <t>kpl</t>
  </si>
  <si>
    <t>1024</t>
  </si>
  <si>
    <t>-46289531</t>
  </si>
  <si>
    <t>012103000</t>
  </si>
  <si>
    <t>Geodetické práce před výstavbou</t>
  </si>
  <si>
    <t>499172028</t>
  </si>
  <si>
    <t>012203000</t>
  </si>
  <si>
    <t>Geodetické práce při provádění stavby</t>
  </si>
  <si>
    <t>-53869918</t>
  </si>
  <si>
    <t>012303000</t>
  </si>
  <si>
    <t>Geodetické práce po výstavbě</t>
  </si>
  <si>
    <t>804455464</t>
  </si>
  <si>
    <t>013203000</t>
  </si>
  <si>
    <t>Dokumentace stavby bez rozlišení - DIO</t>
  </si>
  <si>
    <t>911418389</t>
  </si>
  <si>
    <t>013244000</t>
  </si>
  <si>
    <t>Dokumentace pro provádění stavby</t>
  </si>
  <si>
    <t>2058243346</t>
  </si>
  <si>
    <t>013254000</t>
  </si>
  <si>
    <t>Dokumentace skutečného provedení stavby</t>
  </si>
  <si>
    <t>-1970484939</t>
  </si>
  <si>
    <t>VRN3</t>
  </si>
  <si>
    <t>Zařízení staveniště</t>
  </si>
  <si>
    <t>030001000</t>
  </si>
  <si>
    <t>-815164033</t>
  </si>
  <si>
    <t>032002000</t>
  </si>
  <si>
    <t>Vybavení staveniště - informační tabule</t>
  </si>
  <si>
    <t>66074422</t>
  </si>
  <si>
    <t>034002000</t>
  </si>
  <si>
    <t>Zabezpečení stavby a staveniště</t>
  </si>
  <si>
    <t>1305188322</t>
  </si>
  <si>
    <t>034303000</t>
  </si>
  <si>
    <t>Dopravní značení na staveništi</t>
  </si>
  <si>
    <t>362071478</t>
  </si>
  <si>
    <t>039002000</t>
  </si>
  <si>
    <t>Zrušení zařízení staveniště vč. úklidu</t>
  </si>
  <si>
    <t>1110427404</t>
  </si>
  <si>
    <t>VRN4</t>
  </si>
  <si>
    <t>Inženýrská činnost</t>
  </si>
  <si>
    <t>043002000</t>
  </si>
  <si>
    <t>Zkoušky a ostatní měření</t>
  </si>
  <si>
    <t>1800640424</t>
  </si>
  <si>
    <t>VRN9</t>
  </si>
  <si>
    <t>Ostatní náklady</t>
  </si>
  <si>
    <t>R-007</t>
  </si>
  <si>
    <t>Sondy</t>
  </si>
  <si>
    <t>1319171996</t>
  </si>
  <si>
    <t>R-012</t>
  </si>
  <si>
    <t>Vytyčení všech IS</t>
  </si>
  <si>
    <t>ks</t>
  </si>
  <si>
    <t>1698112133</t>
  </si>
  <si>
    <r>
      <t xml:space="preserve">Příplatek ZKD 3 km u vodorovné dopravy vybouraných hmot - </t>
    </r>
    <r>
      <rPr>
        <b/>
        <sz val="9"/>
        <rFont val="Arial CE"/>
        <charset val="238"/>
      </rPr>
      <t>deponie investora</t>
    </r>
  </si>
  <si>
    <r>
      <t xml:space="preserve">Poplatek za uložení na skládce (skládkovné) stavebního odpadu betonového kód odpadu 170 101 - </t>
    </r>
    <r>
      <rPr>
        <b/>
        <sz val="9"/>
        <color rgb="FFEE0000"/>
        <rFont val="Arial CE"/>
      </rPr>
      <t>částka 0 deponie investora</t>
    </r>
  </si>
  <si>
    <r>
      <t xml:space="preserve">Poplatek za uložení na skládce (skládkovné) odpadu asfaltového bez dehtu kód odpadu 170 302 - </t>
    </r>
    <r>
      <rPr>
        <b/>
        <sz val="9"/>
        <color rgb="FFEE0000"/>
        <rFont val="Arial CE"/>
      </rPr>
      <t xml:space="preserve">částka 0 deponie investora </t>
    </r>
  </si>
  <si>
    <r>
      <t xml:space="preserve">Poplatek za uložení odpadu zeminy a kameniva na skládce (skládkovné) - </t>
    </r>
    <r>
      <rPr>
        <b/>
        <sz val="9"/>
        <color rgb="FFEE0000"/>
        <rFont val="Arial CE"/>
      </rPr>
      <t xml:space="preserve">částka 0 deponie investora </t>
    </r>
  </si>
  <si>
    <r>
      <t xml:space="preserve">Poplatek za uložení na skládce (skládkovné) stavebního odpadu betonového kód odpadu 170 101 - </t>
    </r>
    <r>
      <rPr>
        <b/>
        <sz val="9"/>
        <color rgb="FFEE0000"/>
        <rFont val="Arial CE"/>
      </rPr>
      <t>pevná částka deponie města Mimoň</t>
    </r>
  </si>
  <si>
    <r>
      <t xml:space="preserve">Poplatek za uložení na skládce (skládkovné) odpadu asfaltového bez dehtu kód odpadu 170 302 - </t>
    </r>
    <r>
      <rPr>
        <b/>
        <sz val="9"/>
        <color rgb="FFEE0000"/>
        <rFont val="Arial CE"/>
      </rPr>
      <t xml:space="preserve">pevná částka deponie města Mimoň </t>
    </r>
  </si>
  <si>
    <r>
      <t>Příplatek ZKD 3 km u vodorovné dopravy vybouraných hmot -</t>
    </r>
    <r>
      <rPr>
        <sz val="9"/>
        <color rgb="FFEE0000"/>
        <rFont val="Arial CE"/>
        <charset val="238"/>
      </rPr>
      <t xml:space="preserve"> </t>
    </r>
    <r>
      <rPr>
        <b/>
        <sz val="9"/>
        <rFont val="Arial CE"/>
        <charset val="238"/>
      </rPr>
      <t xml:space="preserve">deponie města Mimoň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</si>
</sst>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7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  <font>
      <b/>
      <sz val="9"/>
      <name val="Arial CE"/>
      <charset val="238"/>
    </font>
    <font>
      <sz val="9"/>
      <color rgb="FFEE0000"/>
      <name val="Arial CE"/>
    </font>
    <font>
      <b/>
      <sz val="9"/>
      <color rgb="FFEE0000"/>
      <name val="Arial CE"/>
    </font>
    <font>
      <sz val="9"/>
      <color rgb="FFEE0000"/>
      <name val="Arial CE"/>
      <charset val="238"/>
    </font>
    <font>
      <sz val="9"/>
      <color rgb="FFFF0000"/>
      <name val="Arial CE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1" fillId="0" borderId="0" applyNumberFormat="0" applyFill="0" applyBorder="0" applyAlignment="0" applyProtection="0"/>
  </cellStyleXfs>
  <cellXfs count="307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4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6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7" fillId="4" borderId="0" xfId="0" applyFont="1" applyFill="1" applyAlignment="1">
      <alignment horizontal="center" vertical="center"/>
    </xf>
    <xf numFmtId="0" fontId="18" fillId="0" borderId="16" xfId="0" applyFont="1" applyBorder="1" applyAlignment="1">
      <alignment horizontal="center" vertical="center" wrapText="1"/>
    </xf>
    <xf numFmtId="0" fontId="18" fillId="0" borderId="17" xfId="0" applyFont="1" applyBorder="1" applyAlignment="1">
      <alignment horizontal="center" vertical="center" wrapText="1"/>
    </xf>
    <xf numFmtId="0" fontId="18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4" fontId="19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5" fillId="0" borderId="14" xfId="0" applyNumberFormat="1" applyFont="1" applyBorder="1" applyAlignment="1">
      <alignment vertical="center"/>
    </xf>
    <xf numFmtId="4" fontId="15" fillId="0" borderId="0" xfId="0" applyNumberFormat="1" applyFont="1" applyAlignment="1">
      <alignment vertical="center"/>
    </xf>
    <xf numFmtId="166" fontId="15" fillId="0" borderId="0" xfId="0" applyNumberFormat="1" applyFont="1" applyAlignment="1">
      <alignment vertical="center"/>
    </xf>
    <xf numFmtId="4" fontId="15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21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4" fillId="0" borderId="14" xfId="0" applyNumberFormat="1" applyFont="1" applyBorder="1" applyAlignment="1">
      <alignment vertical="center"/>
    </xf>
    <xf numFmtId="4" fontId="24" fillId="0" borderId="0" xfId="0" applyNumberFormat="1" applyFont="1" applyAlignment="1">
      <alignment vertical="center"/>
    </xf>
    <xf numFmtId="166" fontId="24" fillId="0" borderId="0" xfId="0" applyNumberFormat="1" applyFont="1" applyAlignment="1">
      <alignment vertical="center"/>
    </xf>
    <xf numFmtId="4" fontId="24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4" fillId="0" borderId="19" xfId="0" applyNumberFormat="1" applyFont="1" applyBorder="1" applyAlignment="1">
      <alignment vertical="center"/>
    </xf>
    <xf numFmtId="4" fontId="24" fillId="0" borderId="20" xfId="0" applyNumberFormat="1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4" fontId="24" fillId="0" borderId="21" xfId="0" applyNumberFormat="1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7" fillId="4" borderId="0" xfId="0" applyFont="1" applyFill="1" applyAlignment="1">
      <alignment horizontal="left" vertical="center"/>
    </xf>
    <xf numFmtId="0" fontId="17" fillId="4" borderId="0" xfId="0" applyFont="1" applyFill="1" applyAlignment="1">
      <alignment horizontal="right" vertical="center"/>
    </xf>
    <xf numFmtId="0" fontId="26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7" fillId="4" borderId="16" xfId="0" applyFont="1" applyFill="1" applyBorder="1" applyAlignment="1">
      <alignment horizontal="center" vertical="center" wrapText="1"/>
    </xf>
    <xf numFmtId="0" fontId="17" fillId="4" borderId="17" xfId="0" applyFont="1" applyFill="1" applyBorder="1" applyAlignment="1">
      <alignment horizontal="center" vertical="center" wrapText="1"/>
    </xf>
    <xf numFmtId="0" fontId="17" fillId="4" borderId="18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4" fontId="19" fillId="0" borderId="0" xfId="0" applyNumberFormat="1" applyFont="1"/>
    <xf numFmtId="166" fontId="27" fillId="0" borderId="12" xfId="0" applyNumberFormat="1" applyFont="1" applyBorder="1"/>
    <xf numFmtId="166" fontId="27" fillId="0" borderId="13" xfId="0" applyNumberFormat="1" applyFont="1" applyBorder="1"/>
    <xf numFmtId="4" fontId="28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7" fillId="0" borderId="22" xfId="0" applyFont="1" applyBorder="1" applyAlignment="1" applyProtection="1">
      <alignment horizontal="center" vertical="center"/>
      <protection locked="0"/>
    </xf>
    <xf numFmtId="49" fontId="17" fillId="0" borderId="22" xfId="0" applyNumberFormat="1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left" vertical="center" wrapText="1"/>
      <protection locked="0"/>
    </xf>
    <xf numFmtId="0" fontId="17" fillId="0" borderId="22" xfId="0" applyFont="1" applyBorder="1" applyAlignment="1" applyProtection="1">
      <alignment horizontal="center" vertical="center" wrapText="1"/>
      <protection locked="0"/>
    </xf>
    <xf numFmtId="4" fontId="17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66" fontId="18" fillId="0" borderId="0" xfId="0" applyNumberFormat="1" applyFont="1" applyAlignment="1">
      <alignment vertical="center"/>
    </xf>
    <xf numFmtId="166" fontId="18" fillId="0" borderId="15" xfId="0" applyNumberFormat="1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29" fillId="0" borderId="22" xfId="0" applyFont="1" applyBorder="1" applyAlignment="1" applyProtection="1">
      <alignment horizontal="center" vertical="center"/>
      <protection locked="0"/>
    </xf>
    <xf numFmtId="49" fontId="29" fillId="0" borderId="22" xfId="0" applyNumberFormat="1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left" vertical="center" wrapText="1"/>
      <protection locked="0"/>
    </xf>
    <xf numFmtId="0" fontId="29" fillId="0" borderId="22" xfId="0" applyFont="1" applyBorder="1" applyAlignment="1" applyProtection="1">
      <alignment horizontal="center" vertical="center" wrapText="1"/>
      <protection locked="0"/>
    </xf>
    <xf numFmtId="4" fontId="29" fillId="0" borderId="22" xfId="0" applyNumberFormat="1" applyFont="1" applyBorder="1" applyAlignment="1" applyProtection="1">
      <alignment vertical="center"/>
      <protection locked="0"/>
    </xf>
    <xf numFmtId="0" fontId="30" fillId="0" borderId="22" xfId="0" applyFont="1" applyBorder="1" applyAlignment="1" applyProtection="1">
      <alignment vertical="center"/>
      <protection locked="0"/>
    </xf>
    <xf numFmtId="0" fontId="30" fillId="0" borderId="3" xfId="0" applyFont="1" applyBorder="1" applyAlignment="1">
      <alignment vertical="center"/>
    </xf>
    <xf numFmtId="0" fontId="29" fillId="0" borderId="14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18" fillId="0" borderId="19" xfId="0" applyFont="1" applyBorder="1" applyAlignment="1">
      <alignment horizontal="left" vertical="center"/>
    </xf>
    <xf numFmtId="0" fontId="18" fillId="0" borderId="20" xfId="0" applyFont="1" applyBorder="1" applyAlignment="1">
      <alignment horizontal="center" vertical="center"/>
    </xf>
    <xf numFmtId="166" fontId="18" fillId="0" borderId="20" xfId="0" applyNumberFormat="1" applyFont="1" applyBorder="1" applyAlignment="1">
      <alignment vertical="center"/>
    </xf>
    <xf numFmtId="166" fontId="18" fillId="0" borderId="21" xfId="0" applyNumberFormat="1" applyFont="1" applyBorder="1" applyAlignment="1">
      <alignment vertical="center"/>
    </xf>
    <xf numFmtId="167" fontId="17" fillId="0" borderId="22" xfId="0" applyNumberFormat="1" applyFont="1" applyBorder="1" applyAlignment="1">
      <alignment vertical="center"/>
    </xf>
    <xf numFmtId="167" fontId="29" fillId="0" borderId="22" xfId="0" applyNumberFormat="1" applyFont="1" applyBorder="1" applyAlignment="1">
      <alignment vertical="center"/>
    </xf>
    <xf numFmtId="0" fontId="33" fillId="0" borderId="22" xfId="0" applyFont="1" applyBorder="1" applyAlignment="1">
      <alignment horizontal="center" vertical="center"/>
    </xf>
    <xf numFmtId="49" fontId="33" fillId="0" borderId="22" xfId="0" applyNumberFormat="1" applyFont="1" applyBorder="1" applyAlignment="1">
      <alignment horizontal="left" vertical="center" wrapText="1"/>
    </xf>
    <xf numFmtId="0" fontId="33" fillId="0" borderId="22" xfId="0" applyFont="1" applyBorder="1" applyAlignment="1">
      <alignment horizontal="left" vertical="center" wrapText="1"/>
    </xf>
    <xf numFmtId="0" fontId="33" fillId="0" borderId="22" xfId="0" applyFont="1" applyBorder="1" applyAlignment="1">
      <alignment horizontal="center" vertical="center" wrapText="1"/>
    </xf>
    <xf numFmtId="167" fontId="33" fillId="0" borderId="22" xfId="0" applyNumberFormat="1" applyFont="1" applyBorder="1" applyAlignment="1">
      <alignment vertical="center"/>
    </xf>
    <xf numFmtId="4" fontId="33" fillId="0" borderId="22" xfId="0" applyNumberFormat="1" applyFont="1" applyBorder="1" applyAlignment="1">
      <alignment vertical="center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1" fillId="0" borderId="0" xfId="0" applyFont="1" applyAlignment="1" applyProtection="1">
      <alignment horizontal="left" vertical="center"/>
      <protection locked="0"/>
    </xf>
    <xf numFmtId="0" fontId="25" fillId="0" borderId="0" xfId="0" applyFont="1" applyAlignment="1" applyProtection="1">
      <alignment horizontal="left" vertical="center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165" fontId="2" fillId="0" borderId="0" xfId="0" applyNumberFormat="1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12" xfId="0" applyBorder="1" applyAlignment="1" applyProtection="1">
      <alignment vertical="center"/>
      <protection locked="0"/>
    </xf>
    <xf numFmtId="0" fontId="12" fillId="0" borderId="0" xfId="0" applyFont="1" applyAlignment="1" applyProtection="1">
      <alignment horizontal="left" vertical="center"/>
      <protection locked="0"/>
    </xf>
    <xf numFmtId="4" fontId="19" fillId="0" borderId="0" xfId="0" applyNumberFormat="1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6" fillId="0" borderId="0" xfId="0" applyFont="1" applyAlignment="1" applyProtection="1">
      <alignment horizontal="left" vertical="center"/>
      <protection locked="0"/>
    </xf>
    <xf numFmtId="4" fontId="1" fillId="0" borderId="0" xfId="0" applyNumberFormat="1" applyFont="1" applyAlignment="1" applyProtection="1">
      <alignment vertical="center"/>
      <protection locked="0"/>
    </xf>
    <xf numFmtId="164" fontId="1" fillId="0" borderId="0" xfId="0" applyNumberFormat="1" applyFont="1" applyAlignment="1" applyProtection="1">
      <alignment horizontal="righ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4" fillId="4" borderId="6" xfId="0" applyFont="1" applyFill="1" applyBorder="1" applyAlignment="1" applyProtection="1">
      <alignment horizontal="left" vertical="center"/>
      <protection locked="0"/>
    </xf>
    <xf numFmtId="0" fontId="0" fillId="4" borderId="7" xfId="0" applyFill="1" applyBorder="1" applyAlignment="1" applyProtection="1">
      <alignment vertical="center"/>
      <protection locked="0"/>
    </xf>
    <xf numFmtId="0" fontId="4" fillId="4" borderId="7" xfId="0" applyFont="1" applyFill="1" applyBorder="1" applyAlignment="1" applyProtection="1">
      <alignment horizontal="right" vertical="center"/>
      <protection locked="0"/>
    </xf>
    <xf numFmtId="0" fontId="4" fillId="4" borderId="7" xfId="0" applyFont="1" applyFill="1" applyBorder="1" applyAlignment="1" applyProtection="1">
      <alignment horizontal="center" vertical="center"/>
      <protection locked="0"/>
    </xf>
    <xf numFmtId="4" fontId="4" fillId="4" borderId="7" xfId="0" applyNumberFormat="1" applyFont="1" applyFill="1" applyBorder="1" applyAlignment="1" applyProtection="1">
      <alignment vertical="center"/>
      <protection locked="0"/>
    </xf>
    <xf numFmtId="0" fontId="0" fillId="4" borderId="8" xfId="0" applyFill="1" applyBorder="1" applyAlignment="1" applyProtection="1">
      <alignment vertical="center"/>
      <protection locked="0"/>
    </xf>
    <xf numFmtId="0" fontId="14" fillId="0" borderId="4" xfId="0" applyFont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1" fillId="0" borderId="5" xfId="0" applyFont="1" applyBorder="1" applyAlignment="1" applyProtection="1">
      <alignment horizontal="center" vertical="center"/>
      <protection locked="0"/>
    </xf>
    <xf numFmtId="0" fontId="1" fillId="0" borderId="5" xfId="0" applyFont="1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0" xfId="0" applyBorder="1" applyAlignment="1" applyProtection="1">
      <alignment vertic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17" fillId="4" borderId="0" xfId="0" applyFont="1" applyFill="1" applyAlignment="1" applyProtection="1">
      <alignment horizontal="left" vertical="center"/>
      <protection locked="0"/>
    </xf>
    <xf numFmtId="0" fontId="17" fillId="4" borderId="0" xfId="0" applyFont="1" applyFill="1" applyAlignment="1" applyProtection="1">
      <alignment horizontal="right" vertical="center"/>
      <protection locked="0"/>
    </xf>
    <xf numFmtId="0" fontId="26" fillId="0" borderId="0" xfId="0" applyFont="1" applyAlignment="1" applyProtection="1">
      <alignment horizontal="left"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0" borderId="20" xfId="0" applyFont="1" applyBorder="1" applyAlignment="1" applyProtection="1">
      <alignment horizontal="left" vertical="center"/>
      <protection locked="0"/>
    </xf>
    <xf numFmtId="0" fontId="6" fillId="0" borderId="20" xfId="0" applyFont="1" applyBorder="1" applyAlignment="1" applyProtection="1">
      <alignment vertical="center"/>
      <protection locked="0"/>
    </xf>
    <xf numFmtId="4" fontId="6" fillId="0" borderId="20" xfId="0" applyNumberFormat="1" applyFont="1" applyBorder="1" applyAlignment="1" applyProtection="1">
      <alignment vertical="center"/>
      <protection locked="0"/>
    </xf>
    <xf numFmtId="0" fontId="7" fillId="0" borderId="3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20" xfId="0" applyFont="1" applyBorder="1" applyAlignment="1" applyProtection="1">
      <alignment horizontal="left" vertical="center"/>
      <protection locked="0"/>
    </xf>
    <xf numFmtId="0" fontId="7" fillId="0" borderId="20" xfId="0" applyFont="1" applyBorder="1" applyAlignment="1" applyProtection="1">
      <alignment vertical="center"/>
      <protection locked="0"/>
    </xf>
    <xf numFmtId="4" fontId="7" fillId="0" borderId="20" xfId="0" applyNumberFormat="1" applyFont="1" applyBorder="1" applyAlignment="1" applyProtection="1">
      <alignment vertical="center"/>
      <protection locked="0"/>
    </xf>
    <xf numFmtId="0" fontId="0" fillId="0" borderId="3" xfId="0" applyBorder="1" applyAlignment="1" applyProtection="1">
      <alignment horizontal="center" vertical="center" wrapText="1"/>
      <protection locked="0"/>
    </xf>
    <xf numFmtId="0" fontId="17" fillId="4" borderId="16" xfId="0" applyFont="1" applyFill="1" applyBorder="1" applyAlignment="1" applyProtection="1">
      <alignment horizontal="center" vertical="center" wrapText="1"/>
      <protection locked="0"/>
    </xf>
    <xf numFmtId="0" fontId="17" fillId="4" borderId="17" xfId="0" applyFont="1" applyFill="1" applyBorder="1" applyAlignment="1" applyProtection="1">
      <alignment horizontal="center" vertical="center" wrapText="1"/>
      <protection locked="0"/>
    </xf>
    <xf numFmtId="0" fontId="17" fillId="4" borderId="18" xfId="0" applyFont="1" applyFill="1" applyBorder="1" applyAlignment="1" applyProtection="1">
      <alignment horizontal="center" vertical="center" wrapText="1"/>
      <protection locked="0"/>
    </xf>
    <xf numFmtId="0" fontId="17" fillId="4" borderId="0" xfId="0" applyFont="1" applyFill="1" applyAlignment="1" applyProtection="1">
      <alignment horizontal="center" vertical="center" wrapText="1"/>
      <protection locked="0"/>
    </xf>
    <xf numFmtId="0" fontId="18" fillId="0" borderId="16" xfId="0" applyFont="1" applyBorder="1" applyAlignment="1" applyProtection="1">
      <alignment horizontal="center" vertical="center" wrapText="1"/>
      <protection locked="0"/>
    </xf>
    <xf numFmtId="0" fontId="18" fillId="0" borderId="17" xfId="0" applyFont="1" applyBorder="1" applyAlignment="1" applyProtection="1">
      <alignment horizontal="center" vertical="center" wrapText="1"/>
      <protection locked="0"/>
    </xf>
    <xf numFmtId="0" fontId="18" fillId="0" borderId="18" xfId="0" applyFont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left" vertical="center"/>
      <protection locked="0"/>
    </xf>
    <xf numFmtId="4" fontId="19" fillId="0" borderId="0" xfId="0" applyNumberFormat="1" applyFont="1" applyProtection="1">
      <protection locked="0"/>
    </xf>
    <xf numFmtId="0" fontId="0" fillId="0" borderId="11" xfId="0" applyBorder="1" applyAlignment="1" applyProtection="1">
      <alignment vertical="center"/>
      <protection locked="0"/>
    </xf>
    <xf numFmtId="166" fontId="27" fillId="0" borderId="12" xfId="0" applyNumberFormat="1" applyFont="1" applyBorder="1" applyProtection="1">
      <protection locked="0"/>
    </xf>
    <xf numFmtId="166" fontId="27" fillId="0" borderId="13" xfId="0" applyNumberFormat="1" applyFont="1" applyBorder="1" applyProtection="1">
      <protection locked="0"/>
    </xf>
    <xf numFmtId="4" fontId="28" fillId="0" borderId="0" xfId="0" applyNumberFormat="1" applyFont="1" applyAlignment="1" applyProtection="1">
      <alignment vertical="center"/>
      <protection locked="0"/>
    </xf>
    <xf numFmtId="0" fontId="8" fillId="0" borderId="3" xfId="0" applyFont="1" applyBorder="1" applyProtection="1">
      <protection locked="0"/>
    </xf>
    <xf numFmtId="0" fontId="8" fillId="0" borderId="0" xfId="0" applyFont="1" applyProtection="1">
      <protection locked="0"/>
    </xf>
    <xf numFmtId="0" fontId="8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/>
      <protection locked="0"/>
    </xf>
    <xf numFmtId="4" fontId="6" fillId="0" borderId="0" xfId="0" applyNumberFormat="1" applyFont="1" applyProtection="1">
      <protection locked="0"/>
    </xf>
    <xf numFmtId="0" fontId="8" fillId="0" borderId="14" xfId="0" applyFont="1" applyBorder="1" applyProtection="1">
      <protection locked="0"/>
    </xf>
    <xf numFmtId="166" fontId="8" fillId="0" borderId="0" xfId="0" applyNumberFormat="1" applyFont="1" applyProtection="1">
      <protection locked="0"/>
    </xf>
    <xf numFmtId="166" fontId="8" fillId="0" borderId="15" xfId="0" applyNumberFormat="1" applyFont="1" applyBorder="1" applyProtection="1">
      <protection locked="0"/>
    </xf>
    <xf numFmtId="0" fontId="8" fillId="0" borderId="0" xfId="0" applyFont="1" applyAlignment="1" applyProtection="1">
      <alignment horizontal="center"/>
      <protection locked="0"/>
    </xf>
    <xf numFmtId="4" fontId="8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/>
      <protection locked="0"/>
    </xf>
    <xf numFmtId="4" fontId="7" fillId="0" borderId="0" xfId="0" applyNumberFormat="1" applyFont="1" applyProtection="1">
      <protection locked="0"/>
    </xf>
    <xf numFmtId="167" fontId="17" fillId="0" borderId="22" xfId="0" applyNumberFormat="1" applyFont="1" applyBorder="1" applyAlignment="1" applyProtection="1">
      <alignment vertical="center"/>
      <protection locked="0"/>
    </xf>
    <xf numFmtId="0" fontId="18" fillId="0" borderId="14" xfId="0" applyFont="1" applyBorder="1" applyAlignment="1" applyProtection="1">
      <alignment horizontal="left" vertical="center"/>
      <protection locked="0"/>
    </xf>
    <xf numFmtId="0" fontId="18" fillId="0" borderId="0" xfId="0" applyFont="1" applyAlignment="1" applyProtection="1">
      <alignment horizontal="center" vertical="center"/>
      <protection locked="0"/>
    </xf>
    <xf numFmtId="166" fontId="18" fillId="0" borderId="0" xfId="0" applyNumberFormat="1" applyFont="1" applyAlignment="1" applyProtection="1">
      <alignment vertical="center"/>
      <protection locked="0"/>
    </xf>
    <xf numFmtId="166" fontId="18" fillId="0" borderId="15" xfId="0" applyNumberFormat="1" applyFont="1" applyBorder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4" fontId="0" fillId="0" borderId="0" xfId="0" applyNumberFormat="1" applyAlignment="1" applyProtection="1">
      <alignment vertical="center"/>
      <protection locked="0"/>
    </xf>
    <xf numFmtId="167" fontId="29" fillId="0" borderId="22" xfId="0" applyNumberFormat="1" applyFont="1" applyBorder="1" applyAlignment="1" applyProtection="1">
      <alignment vertical="center"/>
      <protection locked="0"/>
    </xf>
    <xf numFmtId="0" fontId="30" fillId="0" borderId="3" xfId="0" applyFont="1" applyBorder="1" applyAlignment="1" applyProtection="1">
      <alignment vertical="center"/>
      <protection locked="0"/>
    </xf>
    <xf numFmtId="0" fontId="29" fillId="0" borderId="14" xfId="0" applyFont="1" applyBorder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33" fillId="0" borderId="22" xfId="0" applyFont="1" applyBorder="1" applyAlignment="1" applyProtection="1">
      <alignment horizontal="center" vertical="center"/>
      <protection locked="0"/>
    </xf>
    <xf numFmtId="49" fontId="33" fillId="0" borderId="22" xfId="0" applyNumberFormat="1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left" vertical="center" wrapText="1"/>
      <protection locked="0"/>
    </xf>
    <xf numFmtId="0" fontId="33" fillId="0" borderId="22" xfId="0" applyFont="1" applyBorder="1" applyAlignment="1" applyProtection="1">
      <alignment horizontal="center" vertical="center" wrapText="1"/>
      <protection locked="0"/>
    </xf>
    <xf numFmtId="0" fontId="18" fillId="0" borderId="19" xfId="0" applyFont="1" applyBorder="1" applyAlignment="1" applyProtection="1">
      <alignment horizontal="left" vertical="center"/>
      <protection locked="0"/>
    </xf>
    <xf numFmtId="0" fontId="18" fillId="0" borderId="20" xfId="0" applyFont="1" applyBorder="1" applyAlignment="1" applyProtection="1">
      <alignment horizontal="center" vertical="center"/>
      <protection locked="0"/>
    </xf>
    <xf numFmtId="166" fontId="18" fillId="0" borderId="20" xfId="0" applyNumberFormat="1" applyFont="1" applyBorder="1" applyAlignment="1" applyProtection="1">
      <alignment vertical="center"/>
      <protection locked="0"/>
    </xf>
    <xf numFmtId="166" fontId="18" fillId="0" borderId="21" xfId="0" applyNumberFormat="1" applyFont="1" applyBorder="1" applyAlignment="1" applyProtection="1">
      <alignment vertical="center"/>
      <protection locked="0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4" fontId="1" fillId="0" borderId="0" xfId="0" applyNumberFormat="1" applyFont="1" applyAlignment="1">
      <alignment horizontal="left" vertical="center"/>
    </xf>
    <xf numFmtId="0" fontId="1" fillId="0" borderId="0" xfId="0" applyFont="1" applyAlignment="1">
      <alignment vertical="center"/>
    </xf>
    <xf numFmtId="4" fontId="13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3" fillId="0" borderId="0" xfId="0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horizontal="left" vertical="center" wrapText="1"/>
    </xf>
    <xf numFmtId="4" fontId="19" fillId="0" borderId="0" xfId="0" applyNumberFormat="1" applyFont="1" applyAlignment="1">
      <alignment horizontal="right" vertical="center"/>
    </xf>
    <xf numFmtId="4" fontId="19" fillId="0" borderId="0" xfId="0" applyNumberFormat="1" applyFont="1" applyAlignment="1">
      <alignment vertical="center"/>
    </xf>
    <xf numFmtId="0" fontId="17" fillId="4" borderId="6" xfId="0" applyFont="1" applyFill="1" applyBorder="1" applyAlignment="1">
      <alignment horizontal="center" vertical="center"/>
    </xf>
    <xf numFmtId="0" fontId="17" fillId="4" borderId="7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center" vertical="center"/>
    </xf>
    <xf numFmtId="0" fontId="17" fillId="4" borderId="8" xfId="0" applyFont="1" applyFill="1" applyBorder="1" applyAlignment="1">
      <alignment horizontal="left" vertical="center"/>
    </xf>
    <xf numFmtId="0" fontId="17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5" fillId="0" borderId="11" xfId="0" applyFont="1" applyBorder="1" applyAlignment="1">
      <alignment horizontal="center" vertical="center"/>
    </xf>
    <xf numFmtId="0" fontId="15" fillId="0" borderId="12" xfId="0" applyFont="1" applyBorder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3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0" fillId="2" borderId="0" xfId="0" applyFont="1" applyFill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36" fillId="0" borderId="22" xfId="0" applyFont="1" applyBorder="1" applyAlignment="1" applyProtection="1">
      <alignment horizontal="center" vertical="center"/>
      <protection locked="0"/>
    </xf>
    <xf numFmtId="49" fontId="36" fillId="0" borderId="22" xfId="0" applyNumberFormat="1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left" vertical="center" wrapText="1"/>
      <protection locked="0"/>
    </xf>
    <xf numFmtId="0" fontId="36" fillId="0" borderId="22" xfId="0" applyFont="1" applyBorder="1" applyAlignment="1" applyProtection="1">
      <alignment horizontal="center" vertical="center" wrapText="1"/>
      <protection locked="0"/>
    </xf>
    <xf numFmtId="167" fontId="36" fillId="0" borderId="22" xfId="0" applyNumberFormat="1" applyFont="1" applyBorder="1" applyAlignment="1">
      <alignment vertical="center"/>
    </xf>
    <xf numFmtId="4" fontId="36" fillId="0" borderId="22" xfId="0" applyNumberFormat="1" applyFont="1" applyBorder="1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100"/>
  <sheetViews>
    <sheetView showGridLines="0" topLeftCell="A72" workbookViewId="0">
      <selection activeCell="AC104" sqref="AC104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hidden="1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50000000000003" customHeight="1">
      <c r="AR2" s="256" t="s">
        <v>5</v>
      </c>
      <c r="AS2" s="257"/>
      <c r="AT2" s="257"/>
      <c r="AU2" s="257"/>
      <c r="AV2" s="257"/>
      <c r="AW2" s="257"/>
      <c r="AX2" s="257"/>
      <c r="AY2" s="257"/>
      <c r="AZ2" s="257"/>
      <c r="BA2" s="257"/>
      <c r="BB2" s="257"/>
      <c r="BC2" s="257"/>
      <c r="BD2" s="257"/>
      <c r="BE2" s="257"/>
      <c r="BS2" s="13" t="s">
        <v>6</v>
      </c>
      <c r="BT2" s="13" t="s">
        <v>7</v>
      </c>
    </row>
    <row r="3" spans="1:74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8</v>
      </c>
    </row>
    <row r="4" spans="1:74" ht="24.95" customHeight="1">
      <c r="B4" s="16"/>
      <c r="D4" s="17" t="s">
        <v>9</v>
      </c>
      <c r="AR4" s="16"/>
      <c r="AS4" s="18" t="s">
        <v>10</v>
      </c>
      <c r="BS4" s="13" t="s">
        <v>11</v>
      </c>
    </row>
    <row r="5" spans="1:74" ht="12" customHeight="1">
      <c r="B5" s="16"/>
      <c r="D5" s="19" t="s">
        <v>12</v>
      </c>
      <c r="K5" s="265" t="s">
        <v>13</v>
      </c>
      <c r="L5" s="257"/>
      <c r="M5" s="257"/>
      <c r="N5" s="257"/>
      <c r="O5" s="257"/>
      <c r="P5" s="257"/>
      <c r="Q5" s="257"/>
      <c r="R5" s="257"/>
      <c r="S5" s="257"/>
      <c r="T5" s="257"/>
      <c r="U5" s="257"/>
      <c r="V5" s="257"/>
      <c r="W5" s="257"/>
      <c r="X5" s="257"/>
      <c r="Y5" s="257"/>
      <c r="Z5" s="257"/>
      <c r="AA5" s="257"/>
      <c r="AB5" s="257"/>
      <c r="AC5" s="257"/>
      <c r="AD5" s="257"/>
      <c r="AE5" s="257"/>
      <c r="AF5" s="257"/>
      <c r="AG5" s="257"/>
      <c r="AH5" s="257"/>
      <c r="AI5" s="257"/>
      <c r="AJ5" s="257"/>
      <c r="AK5" s="257"/>
      <c r="AL5" s="257"/>
      <c r="AM5" s="257"/>
      <c r="AN5" s="257"/>
      <c r="AO5" s="257"/>
      <c r="AR5" s="16"/>
      <c r="BS5" s="13" t="s">
        <v>6</v>
      </c>
    </row>
    <row r="6" spans="1:74" ht="36.950000000000003" customHeight="1">
      <c r="B6" s="16"/>
      <c r="D6" s="21" t="s">
        <v>14</v>
      </c>
      <c r="K6" s="266" t="s">
        <v>15</v>
      </c>
      <c r="L6" s="257"/>
      <c r="M6" s="257"/>
      <c r="N6" s="257"/>
      <c r="O6" s="257"/>
      <c r="P6" s="257"/>
      <c r="Q6" s="257"/>
      <c r="R6" s="257"/>
      <c r="S6" s="257"/>
      <c r="T6" s="257"/>
      <c r="U6" s="257"/>
      <c r="V6" s="257"/>
      <c r="W6" s="257"/>
      <c r="X6" s="257"/>
      <c r="Y6" s="257"/>
      <c r="Z6" s="257"/>
      <c r="AA6" s="257"/>
      <c r="AB6" s="257"/>
      <c r="AC6" s="257"/>
      <c r="AD6" s="257"/>
      <c r="AE6" s="257"/>
      <c r="AF6" s="257"/>
      <c r="AG6" s="257"/>
      <c r="AH6" s="257"/>
      <c r="AI6" s="257"/>
      <c r="AJ6" s="257"/>
      <c r="AK6" s="257"/>
      <c r="AL6" s="257"/>
      <c r="AM6" s="257"/>
      <c r="AN6" s="257"/>
      <c r="AO6" s="257"/>
      <c r="AR6" s="16"/>
      <c r="BS6" s="13" t="s">
        <v>6</v>
      </c>
    </row>
    <row r="7" spans="1:74" ht="12" customHeight="1">
      <c r="B7" s="16"/>
      <c r="D7" s="22" t="s">
        <v>16</v>
      </c>
      <c r="K7" s="20" t="s">
        <v>1</v>
      </c>
      <c r="AK7" s="22" t="s">
        <v>17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18</v>
      </c>
      <c r="K8" s="20" t="s">
        <v>19</v>
      </c>
      <c r="AK8" s="22" t="s">
        <v>20</v>
      </c>
      <c r="AN8" s="20" t="s">
        <v>21</v>
      </c>
      <c r="AR8" s="16"/>
      <c r="BS8" s="13" t="s">
        <v>6</v>
      </c>
    </row>
    <row r="9" spans="1:74" ht="14.45" customHeight="1">
      <c r="B9" s="16"/>
      <c r="AR9" s="16"/>
      <c r="BS9" s="13" t="s">
        <v>6</v>
      </c>
    </row>
    <row r="10" spans="1:74" ht="12" customHeight="1">
      <c r="B10" s="16"/>
      <c r="D10" s="22" t="s">
        <v>22</v>
      </c>
      <c r="AK10" s="22" t="s">
        <v>23</v>
      </c>
      <c r="AN10" s="20" t="s">
        <v>1</v>
      </c>
      <c r="AR10" s="16"/>
      <c r="BS10" s="13" t="s">
        <v>6</v>
      </c>
    </row>
    <row r="11" spans="1:74" ht="18.399999999999999" customHeight="1">
      <c r="B11" s="16"/>
      <c r="E11" s="20" t="s">
        <v>19</v>
      </c>
      <c r="AK11" s="22" t="s">
        <v>24</v>
      </c>
      <c r="AN11" s="20" t="s">
        <v>1</v>
      </c>
      <c r="AR11" s="16"/>
      <c r="BS11" s="13" t="s">
        <v>6</v>
      </c>
    </row>
    <row r="12" spans="1:74" ht="6.95" customHeight="1">
      <c r="B12" s="16"/>
      <c r="AR12" s="16"/>
      <c r="BS12" s="13" t="s">
        <v>6</v>
      </c>
    </row>
    <row r="13" spans="1:74" ht="12" customHeight="1">
      <c r="B13" s="16"/>
      <c r="D13" s="22" t="s">
        <v>25</v>
      </c>
      <c r="AK13" s="22" t="s">
        <v>23</v>
      </c>
      <c r="AN13" s="20" t="s">
        <v>1</v>
      </c>
      <c r="AR13" s="16"/>
      <c r="BS13" s="13" t="s">
        <v>6</v>
      </c>
    </row>
    <row r="14" spans="1:74" ht="12.75">
      <c r="B14" s="16"/>
      <c r="E14" s="20" t="s">
        <v>19</v>
      </c>
      <c r="AK14" s="22" t="s">
        <v>24</v>
      </c>
      <c r="AN14" s="20" t="s">
        <v>1</v>
      </c>
      <c r="AR14" s="16"/>
      <c r="BS14" s="13" t="s">
        <v>6</v>
      </c>
    </row>
    <row r="15" spans="1:74" ht="6.95" customHeight="1">
      <c r="B15" s="16"/>
      <c r="AR15" s="16"/>
      <c r="BS15" s="13" t="s">
        <v>3</v>
      </c>
    </row>
    <row r="16" spans="1:74" ht="12" customHeight="1">
      <c r="B16" s="16"/>
      <c r="D16" s="22" t="s">
        <v>26</v>
      </c>
      <c r="AK16" s="22" t="s">
        <v>23</v>
      </c>
      <c r="AN16" s="20" t="s">
        <v>1</v>
      </c>
      <c r="AR16" s="16"/>
      <c r="BS16" s="13" t="s">
        <v>3</v>
      </c>
    </row>
    <row r="17" spans="2:71" ht="18.399999999999999" customHeight="1">
      <c r="B17" s="16"/>
      <c r="E17" s="20" t="s">
        <v>19</v>
      </c>
      <c r="AK17" s="22" t="s">
        <v>24</v>
      </c>
      <c r="AN17" s="20" t="s">
        <v>1</v>
      </c>
      <c r="AR17" s="16"/>
      <c r="BS17" s="13" t="s">
        <v>27</v>
      </c>
    </row>
    <row r="18" spans="2:71" ht="6.95" customHeight="1">
      <c r="B18" s="16"/>
      <c r="AR18" s="16"/>
      <c r="BS18" s="13" t="s">
        <v>6</v>
      </c>
    </row>
    <row r="19" spans="2:71" ht="12" customHeight="1">
      <c r="B19" s="16"/>
      <c r="D19" s="22" t="s">
        <v>28</v>
      </c>
      <c r="AK19" s="22" t="s">
        <v>23</v>
      </c>
      <c r="AN19" s="20" t="s">
        <v>1</v>
      </c>
      <c r="AR19" s="16"/>
      <c r="BS19" s="13" t="s">
        <v>6</v>
      </c>
    </row>
    <row r="20" spans="2:71" ht="18.399999999999999" customHeight="1">
      <c r="B20" s="16"/>
      <c r="E20" s="20" t="s">
        <v>19</v>
      </c>
      <c r="AK20" s="22" t="s">
        <v>24</v>
      </c>
      <c r="AN20" s="20" t="s">
        <v>1</v>
      </c>
      <c r="AR20" s="16"/>
      <c r="BS20" s="13" t="s">
        <v>27</v>
      </c>
    </row>
    <row r="21" spans="2:71" ht="6.95" customHeight="1">
      <c r="B21" s="16"/>
      <c r="AR21" s="16"/>
    </row>
    <row r="22" spans="2:71" ht="12" customHeight="1">
      <c r="B22" s="16"/>
      <c r="D22" s="22" t="s">
        <v>29</v>
      </c>
      <c r="AR22" s="16"/>
    </row>
    <row r="23" spans="2:71" ht="16.5" customHeight="1">
      <c r="B23" s="16"/>
      <c r="E23" s="267" t="s">
        <v>1</v>
      </c>
      <c r="F23" s="267"/>
      <c r="G23" s="267"/>
      <c r="H23" s="267"/>
      <c r="I23" s="267"/>
      <c r="J23" s="267"/>
      <c r="K23" s="267"/>
      <c r="L23" s="267"/>
      <c r="M23" s="267"/>
      <c r="N23" s="267"/>
      <c r="O23" s="267"/>
      <c r="P23" s="267"/>
      <c r="Q23" s="267"/>
      <c r="R23" s="267"/>
      <c r="S23" s="267"/>
      <c r="T23" s="267"/>
      <c r="U23" s="267"/>
      <c r="V23" s="267"/>
      <c r="W23" s="267"/>
      <c r="X23" s="267"/>
      <c r="Y23" s="267"/>
      <c r="Z23" s="267"/>
      <c r="AA23" s="267"/>
      <c r="AB23" s="267"/>
      <c r="AC23" s="267"/>
      <c r="AD23" s="267"/>
      <c r="AE23" s="267"/>
      <c r="AF23" s="267"/>
      <c r="AG23" s="267"/>
      <c r="AH23" s="267"/>
      <c r="AI23" s="267"/>
      <c r="AJ23" s="267"/>
      <c r="AK23" s="267"/>
      <c r="AL23" s="267"/>
      <c r="AM23" s="267"/>
      <c r="AN23" s="267"/>
      <c r="AR23" s="16"/>
    </row>
    <row r="24" spans="2:71" ht="6.95" customHeight="1">
      <c r="B24" s="16"/>
      <c r="AR24" s="16"/>
    </row>
    <row r="25" spans="2:71" ht="6.95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" customHeight="1">
      <c r="B26" s="25"/>
      <c r="D26" s="26" t="s">
        <v>30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68">
        <f>ROUND(AG94,2)</f>
        <v>193483</v>
      </c>
      <c r="AL26" s="269"/>
      <c r="AM26" s="269"/>
      <c r="AN26" s="269"/>
      <c r="AO26" s="269"/>
      <c r="AR26" s="25"/>
    </row>
    <row r="27" spans="2:71" s="1" customFormat="1" ht="6.95" customHeight="1">
      <c r="B27" s="25"/>
      <c r="AR27" s="25"/>
    </row>
    <row r="28" spans="2:71" s="1" customFormat="1" ht="12.75">
      <c r="B28" s="25"/>
      <c r="L28" s="270" t="s">
        <v>31</v>
      </c>
      <c r="M28" s="270"/>
      <c r="N28" s="270"/>
      <c r="O28" s="270"/>
      <c r="P28" s="270"/>
      <c r="W28" s="270" t="s">
        <v>32</v>
      </c>
      <c r="X28" s="270"/>
      <c r="Y28" s="270"/>
      <c r="Z28" s="270"/>
      <c r="AA28" s="270"/>
      <c r="AB28" s="270"/>
      <c r="AC28" s="270"/>
      <c r="AD28" s="270"/>
      <c r="AE28" s="270"/>
      <c r="AK28" s="270" t="s">
        <v>33</v>
      </c>
      <c r="AL28" s="270"/>
      <c r="AM28" s="270"/>
      <c r="AN28" s="270"/>
      <c r="AO28" s="270"/>
      <c r="AR28" s="25"/>
    </row>
    <row r="29" spans="2:71" s="2" customFormat="1" ht="14.45" customHeight="1">
      <c r="B29" s="29"/>
      <c r="D29" s="22" t="s">
        <v>34</v>
      </c>
      <c r="F29" s="22" t="s">
        <v>35</v>
      </c>
      <c r="L29" s="258">
        <v>0.21</v>
      </c>
      <c r="M29" s="259"/>
      <c r="N29" s="259"/>
      <c r="O29" s="259"/>
      <c r="P29" s="259"/>
      <c r="W29" s="260">
        <f>ROUND(AZ94, 2)</f>
        <v>193483</v>
      </c>
      <c r="X29" s="259"/>
      <c r="Y29" s="259"/>
      <c r="Z29" s="259"/>
      <c r="AA29" s="259"/>
      <c r="AB29" s="259"/>
      <c r="AC29" s="259"/>
      <c r="AD29" s="259"/>
      <c r="AE29" s="259"/>
      <c r="AK29" s="260">
        <f>ROUND(AV94, 2)</f>
        <v>40631.43</v>
      </c>
      <c r="AL29" s="259"/>
      <c r="AM29" s="259"/>
      <c r="AN29" s="259"/>
      <c r="AO29" s="259"/>
      <c r="AR29" s="29"/>
    </row>
    <row r="30" spans="2:71" s="2" customFormat="1" ht="14.45" customHeight="1">
      <c r="B30" s="29"/>
      <c r="F30" s="22" t="s">
        <v>36</v>
      </c>
      <c r="L30" s="258">
        <v>0.12</v>
      </c>
      <c r="M30" s="259"/>
      <c r="N30" s="259"/>
      <c r="O30" s="259"/>
      <c r="P30" s="259"/>
      <c r="W30" s="260">
        <f>ROUND(BA94, 2)</f>
        <v>0</v>
      </c>
      <c r="X30" s="259"/>
      <c r="Y30" s="259"/>
      <c r="Z30" s="259"/>
      <c r="AA30" s="259"/>
      <c r="AB30" s="259"/>
      <c r="AC30" s="259"/>
      <c r="AD30" s="259"/>
      <c r="AE30" s="259"/>
      <c r="AK30" s="260">
        <f>ROUND(AW94, 2)</f>
        <v>0</v>
      </c>
      <c r="AL30" s="259"/>
      <c r="AM30" s="259"/>
      <c r="AN30" s="259"/>
      <c r="AO30" s="259"/>
      <c r="AR30" s="29"/>
    </row>
    <row r="31" spans="2:71" s="2" customFormat="1" ht="14.45" hidden="1" customHeight="1">
      <c r="B31" s="29"/>
      <c r="F31" s="22" t="s">
        <v>37</v>
      </c>
      <c r="L31" s="258">
        <v>0.21</v>
      </c>
      <c r="M31" s="259"/>
      <c r="N31" s="259"/>
      <c r="O31" s="259"/>
      <c r="P31" s="259"/>
      <c r="W31" s="260">
        <f>ROUND(BB94, 2)</f>
        <v>0</v>
      </c>
      <c r="X31" s="259"/>
      <c r="Y31" s="259"/>
      <c r="Z31" s="259"/>
      <c r="AA31" s="259"/>
      <c r="AB31" s="259"/>
      <c r="AC31" s="259"/>
      <c r="AD31" s="259"/>
      <c r="AE31" s="259"/>
      <c r="AK31" s="260">
        <v>0</v>
      </c>
      <c r="AL31" s="259"/>
      <c r="AM31" s="259"/>
      <c r="AN31" s="259"/>
      <c r="AO31" s="259"/>
      <c r="AR31" s="29"/>
    </row>
    <row r="32" spans="2:71" s="2" customFormat="1" ht="14.45" hidden="1" customHeight="1">
      <c r="B32" s="29"/>
      <c r="F32" s="22" t="s">
        <v>38</v>
      </c>
      <c r="L32" s="258">
        <v>0.12</v>
      </c>
      <c r="M32" s="259"/>
      <c r="N32" s="259"/>
      <c r="O32" s="259"/>
      <c r="P32" s="259"/>
      <c r="W32" s="260">
        <f>ROUND(BC94, 2)</f>
        <v>0</v>
      </c>
      <c r="X32" s="259"/>
      <c r="Y32" s="259"/>
      <c r="Z32" s="259"/>
      <c r="AA32" s="259"/>
      <c r="AB32" s="259"/>
      <c r="AC32" s="259"/>
      <c r="AD32" s="259"/>
      <c r="AE32" s="259"/>
      <c r="AK32" s="260">
        <v>0</v>
      </c>
      <c r="AL32" s="259"/>
      <c r="AM32" s="259"/>
      <c r="AN32" s="259"/>
      <c r="AO32" s="259"/>
      <c r="AR32" s="29"/>
    </row>
    <row r="33" spans="2:44" s="2" customFormat="1" ht="14.45" hidden="1" customHeight="1">
      <c r="B33" s="29"/>
      <c r="F33" s="22" t="s">
        <v>39</v>
      </c>
      <c r="L33" s="258">
        <v>0</v>
      </c>
      <c r="M33" s="259"/>
      <c r="N33" s="259"/>
      <c r="O33" s="259"/>
      <c r="P33" s="259"/>
      <c r="W33" s="260">
        <f>ROUND(BD94, 2)</f>
        <v>0</v>
      </c>
      <c r="X33" s="259"/>
      <c r="Y33" s="259"/>
      <c r="Z33" s="259"/>
      <c r="AA33" s="259"/>
      <c r="AB33" s="259"/>
      <c r="AC33" s="259"/>
      <c r="AD33" s="259"/>
      <c r="AE33" s="259"/>
      <c r="AK33" s="260">
        <v>0</v>
      </c>
      <c r="AL33" s="259"/>
      <c r="AM33" s="259"/>
      <c r="AN33" s="259"/>
      <c r="AO33" s="259"/>
      <c r="AR33" s="29"/>
    </row>
    <row r="34" spans="2:44" s="1" customFormat="1" ht="6.95" customHeight="1">
      <c r="B34" s="25"/>
      <c r="AR34" s="25"/>
    </row>
    <row r="35" spans="2:44" s="1" customFormat="1" ht="25.9" customHeight="1">
      <c r="B35" s="25"/>
      <c r="C35" s="30"/>
      <c r="D35" s="31" t="s">
        <v>40</v>
      </c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3" t="s">
        <v>41</v>
      </c>
      <c r="U35" s="32"/>
      <c r="V35" s="32"/>
      <c r="W35" s="32"/>
      <c r="X35" s="264" t="s">
        <v>42</v>
      </c>
      <c r="Y35" s="262"/>
      <c r="Z35" s="262"/>
      <c r="AA35" s="262"/>
      <c r="AB35" s="262"/>
      <c r="AC35" s="32"/>
      <c r="AD35" s="32"/>
      <c r="AE35" s="32"/>
      <c r="AF35" s="32"/>
      <c r="AG35" s="32"/>
      <c r="AH35" s="32"/>
      <c r="AI35" s="32"/>
      <c r="AJ35" s="32"/>
      <c r="AK35" s="261">
        <f>SUM(AK26:AK33)</f>
        <v>234114.43</v>
      </c>
      <c r="AL35" s="262"/>
      <c r="AM35" s="262"/>
      <c r="AN35" s="262"/>
      <c r="AO35" s="263"/>
      <c r="AP35" s="30"/>
      <c r="AQ35" s="30"/>
      <c r="AR35" s="25"/>
    </row>
    <row r="36" spans="2:44" s="1" customFormat="1" ht="6.95" customHeight="1">
      <c r="B36" s="25"/>
      <c r="AR36" s="25"/>
    </row>
    <row r="37" spans="2:44" s="1" customFormat="1" ht="14.45" customHeight="1">
      <c r="B37" s="25"/>
      <c r="AR37" s="25"/>
    </row>
    <row r="38" spans="2:44" ht="14.45" customHeight="1">
      <c r="B38" s="16"/>
      <c r="AR38" s="16"/>
    </row>
    <row r="39" spans="2:44" ht="14.45" customHeight="1">
      <c r="B39" s="16"/>
      <c r="AR39" s="16"/>
    </row>
    <row r="40" spans="2:44" ht="14.45" customHeight="1">
      <c r="B40" s="16"/>
      <c r="AR40" s="16"/>
    </row>
    <row r="41" spans="2:44" ht="14.45" customHeight="1">
      <c r="B41" s="16"/>
      <c r="AR41" s="16"/>
    </row>
    <row r="42" spans="2:44" ht="14.45" customHeight="1">
      <c r="B42" s="16"/>
      <c r="AR42" s="16"/>
    </row>
    <row r="43" spans="2:44" ht="14.45" customHeight="1">
      <c r="B43" s="16"/>
      <c r="AR43" s="16"/>
    </row>
    <row r="44" spans="2:44" ht="14.45" customHeight="1">
      <c r="B44" s="16"/>
      <c r="AR44" s="16"/>
    </row>
    <row r="45" spans="2:44" ht="14.45" customHeight="1">
      <c r="B45" s="16"/>
      <c r="AR45" s="16"/>
    </row>
    <row r="46" spans="2:44" ht="14.45" customHeight="1">
      <c r="B46" s="16"/>
      <c r="AR46" s="16"/>
    </row>
    <row r="47" spans="2:44" ht="14.45" customHeight="1">
      <c r="B47" s="16"/>
      <c r="AR47" s="16"/>
    </row>
    <row r="48" spans="2:44" ht="14.45" customHeight="1">
      <c r="B48" s="16"/>
      <c r="AR48" s="16"/>
    </row>
    <row r="49" spans="2:44" s="1" customFormat="1" ht="14.45" customHeight="1">
      <c r="B49" s="25"/>
      <c r="D49" s="34" t="s">
        <v>43</v>
      </c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5"/>
      <c r="X49" s="35"/>
      <c r="Y49" s="35"/>
      <c r="Z49" s="35"/>
      <c r="AA49" s="35"/>
      <c r="AB49" s="35"/>
      <c r="AC49" s="35"/>
      <c r="AD49" s="35"/>
      <c r="AE49" s="35"/>
      <c r="AF49" s="35"/>
      <c r="AG49" s="35"/>
      <c r="AH49" s="34" t="s">
        <v>44</v>
      </c>
      <c r="AI49" s="35"/>
      <c r="AJ49" s="35"/>
      <c r="AK49" s="35"/>
      <c r="AL49" s="35"/>
      <c r="AM49" s="35"/>
      <c r="AN49" s="35"/>
      <c r="AO49" s="35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2.75">
      <c r="B60" s="25"/>
      <c r="D60" s="36" t="s">
        <v>45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6" t="s">
        <v>46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6" t="s">
        <v>45</v>
      </c>
      <c r="AI60" s="27"/>
      <c r="AJ60" s="27"/>
      <c r="AK60" s="27"/>
      <c r="AL60" s="27"/>
      <c r="AM60" s="36" t="s">
        <v>46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2.75">
      <c r="B64" s="25"/>
      <c r="D64" s="34" t="s">
        <v>47</v>
      </c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5"/>
      <c r="X64" s="35"/>
      <c r="Y64" s="35"/>
      <c r="Z64" s="35"/>
      <c r="AA64" s="35"/>
      <c r="AB64" s="35"/>
      <c r="AC64" s="35"/>
      <c r="AD64" s="35"/>
      <c r="AE64" s="35"/>
      <c r="AF64" s="35"/>
      <c r="AG64" s="35"/>
      <c r="AH64" s="34" t="s">
        <v>48</v>
      </c>
      <c r="AI64" s="35"/>
      <c r="AJ64" s="35"/>
      <c r="AK64" s="35"/>
      <c r="AL64" s="35"/>
      <c r="AM64" s="35"/>
      <c r="AN64" s="35"/>
      <c r="AO64" s="35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2.75">
      <c r="B75" s="25"/>
      <c r="D75" s="36" t="s">
        <v>45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6" t="s">
        <v>46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6" t="s">
        <v>45</v>
      </c>
      <c r="AI75" s="27"/>
      <c r="AJ75" s="27"/>
      <c r="AK75" s="27"/>
      <c r="AL75" s="27"/>
      <c r="AM75" s="36" t="s">
        <v>46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  <c r="AF77" s="38"/>
      <c r="AG77" s="38"/>
      <c r="AH77" s="38"/>
      <c r="AI77" s="38"/>
      <c r="AJ77" s="38"/>
      <c r="AK77" s="38"/>
      <c r="AL77" s="38"/>
      <c r="AM77" s="38"/>
      <c r="AN77" s="38"/>
      <c r="AO77" s="38"/>
      <c r="AP77" s="38"/>
      <c r="AQ77" s="38"/>
      <c r="AR77" s="25"/>
    </row>
    <row r="81" spans="1:91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25"/>
    </row>
    <row r="82" spans="1:91" s="1" customFormat="1" ht="24.95" customHeight="1">
      <c r="B82" s="25"/>
      <c r="C82" s="17" t="s">
        <v>49</v>
      </c>
      <c r="AR82" s="25"/>
    </row>
    <row r="83" spans="1:91" s="1" customFormat="1" ht="6.95" customHeight="1">
      <c r="B83" s="25"/>
      <c r="AR83" s="25"/>
    </row>
    <row r="84" spans="1:91" s="3" customFormat="1" ht="12" customHeight="1">
      <c r="B84" s="41"/>
      <c r="C84" s="22" t="s">
        <v>12</v>
      </c>
      <c r="L84" s="3" t="str">
        <f>K5</f>
        <v>2522</v>
      </c>
      <c r="AR84" s="41"/>
    </row>
    <row r="85" spans="1:91" s="4" customFormat="1" ht="36.950000000000003" customHeight="1">
      <c r="B85" s="42"/>
      <c r="C85" s="43" t="s">
        <v>14</v>
      </c>
      <c r="L85" s="281" t="str">
        <f>K6</f>
        <v>OPRAVA KOMUNIKACE V ULICI MALÁ, MIMOŇ</v>
      </c>
      <c r="M85" s="282"/>
      <c r="N85" s="282"/>
      <c r="O85" s="282"/>
      <c r="P85" s="282"/>
      <c r="Q85" s="282"/>
      <c r="R85" s="282"/>
      <c r="S85" s="282"/>
      <c r="T85" s="282"/>
      <c r="U85" s="282"/>
      <c r="V85" s="282"/>
      <c r="W85" s="282"/>
      <c r="X85" s="282"/>
      <c r="Y85" s="282"/>
      <c r="Z85" s="282"/>
      <c r="AA85" s="282"/>
      <c r="AB85" s="282"/>
      <c r="AC85" s="282"/>
      <c r="AD85" s="282"/>
      <c r="AE85" s="282"/>
      <c r="AF85" s="282"/>
      <c r="AG85" s="282"/>
      <c r="AH85" s="282"/>
      <c r="AI85" s="282"/>
      <c r="AJ85" s="282"/>
      <c r="AK85" s="282"/>
      <c r="AL85" s="282"/>
      <c r="AM85" s="282"/>
      <c r="AN85" s="282"/>
      <c r="AO85" s="282"/>
      <c r="AR85" s="42"/>
    </row>
    <row r="86" spans="1:91" s="1" customFormat="1" ht="6.95" customHeight="1">
      <c r="B86" s="25"/>
      <c r="AR86" s="25"/>
    </row>
    <row r="87" spans="1:91" s="1" customFormat="1" ht="12" customHeight="1">
      <c r="B87" s="25"/>
      <c r="C87" s="22" t="s">
        <v>18</v>
      </c>
      <c r="L87" s="44" t="str">
        <f>IF(K8="","",K8)</f>
        <v xml:space="preserve"> </v>
      </c>
      <c r="AI87" s="22" t="s">
        <v>20</v>
      </c>
      <c r="AM87" s="283" t="str">
        <f>IF(AN8= "","",AN8)</f>
        <v>15. 2. 2025</v>
      </c>
      <c r="AN87" s="283"/>
      <c r="AR87" s="25"/>
    </row>
    <row r="88" spans="1:91" s="1" customFormat="1" ht="6.95" customHeight="1">
      <c r="B88" s="25"/>
      <c r="AR88" s="25"/>
    </row>
    <row r="89" spans="1:91" s="1" customFormat="1" ht="15.2" customHeight="1">
      <c r="B89" s="25"/>
      <c r="C89" s="22" t="s">
        <v>22</v>
      </c>
      <c r="L89" s="3" t="str">
        <f>IF(E11= "","",E11)</f>
        <v xml:space="preserve"> </v>
      </c>
      <c r="AI89" s="22" t="s">
        <v>26</v>
      </c>
      <c r="AM89" s="284" t="str">
        <f>IF(E17="","",E17)</f>
        <v xml:space="preserve"> </v>
      </c>
      <c r="AN89" s="285"/>
      <c r="AO89" s="285"/>
      <c r="AP89" s="285"/>
      <c r="AR89" s="25"/>
      <c r="AS89" s="286" t="s">
        <v>50</v>
      </c>
      <c r="AT89" s="287"/>
      <c r="AU89" s="46"/>
      <c r="AV89" s="46"/>
      <c r="AW89" s="46"/>
      <c r="AX89" s="46"/>
      <c r="AY89" s="46"/>
      <c r="AZ89" s="46"/>
      <c r="BA89" s="46"/>
      <c r="BB89" s="46"/>
      <c r="BC89" s="46"/>
      <c r="BD89" s="47"/>
    </row>
    <row r="90" spans="1:91" s="1" customFormat="1" ht="15.2" customHeight="1">
      <c r="B90" s="25"/>
      <c r="C90" s="22" t="s">
        <v>25</v>
      </c>
      <c r="L90" s="3" t="str">
        <f>IF(E14="","",E14)</f>
        <v xml:space="preserve"> </v>
      </c>
      <c r="AI90" s="22" t="s">
        <v>28</v>
      </c>
      <c r="AM90" s="284" t="str">
        <f>IF(E20="","",E20)</f>
        <v xml:space="preserve"> </v>
      </c>
      <c r="AN90" s="285"/>
      <c r="AO90" s="285"/>
      <c r="AP90" s="285"/>
      <c r="AR90" s="25"/>
      <c r="AS90" s="288"/>
      <c r="AT90" s="289"/>
      <c r="BD90" s="49"/>
    </row>
    <row r="91" spans="1:91" s="1" customFormat="1" ht="10.9" customHeight="1">
      <c r="B91" s="25"/>
      <c r="AR91" s="25"/>
      <c r="AS91" s="288"/>
      <c r="AT91" s="289"/>
      <c r="BD91" s="49"/>
    </row>
    <row r="92" spans="1:91" s="1" customFormat="1" ht="29.25" customHeight="1">
      <c r="B92" s="25"/>
      <c r="C92" s="276" t="s">
        <v>51</v>
      </c>
      <c r="D92" s="277"/>
      <c r="E92" s="277"/>
      <c r="F92" s="277"/>
      <c r="G92" s="277"/>
      <c r="H92" s="50"/>
      <c r="I92" s="278" t="s">
        <v>52</v>
      </c>
      <c r="J92" s="277"/>
      <c r="K92" s="277"/>
      <c r="L92" s="277"/>
      <c r="M92" s="277"/>
      <c r="N92" s="277"/>
      <c r="O92" s="277"/>
      <c r="P92" s="277"/>
      <c r="Q92" s="277"/>
      <c r="R92" s="277"/>
      <c r="S92" s="277"/>
      <c r="T92" s="277"/>
      <c r="U92" s="277"/>
      <c r="V92" s="277"/>
      <c r="W92" s="277"/>
      <c r="X92" s="277"/>
      <c r="Y92" s="277"/>
      <c r="Z92" s="277"/>
      <c r="AA92" s="277"/>
      <c r="AB92" s="277"/>
      <c r="AC92" s="277"/>
      <c r="AD92" s="277"/>
      <c r="AE92" s="277"/>
      <c r="AF92" s="277"/>
      <c r="AG92" s="280" t="s">
        <v>53</v>
      </c>
      <c r="AH92" s="277"/>
      <c r="AI92" s="277"/>
      <c r="AJ92" s="277"/>
      <c r="AK92" s="277"/>
      <c r="AL92" s="277"/>
      <c r="AM92" s="277"/>
      <c r="AN92" s="278" t="s">
        <v>54</v>
      </c>
      <c r="AO92" s="277"/>
      <c r="AP92" s="279"/>
      <c r="AQ92" s="51" t="s">
        <v>55</v>
      </c>
      <c r="AR92" s="25"/>
      <c r="AS92" s="52" t="s">
        <v>56</v>
      </c>
      <c r="AT92" s="53" t="s">
        <v>57</v>
      </c>
      <c r="AU92" s="53" t="s">
        <v>58</v>
      </c>
      <c r="AV92" s="53" t="s">
        <v>59</v>
      </c>
      <c r="AW92" s="53" t="s">
        <v>60</v>
      </c>
      <c r="AX92" s="53" t="s">
        <v>61</v>
      </c>
      <c r="AY92" s="53" t="s">
        <v>62</v>
      </c>
      <c r="AZ92" s="53" t="s">
        <v>63</v>
      </c>
      <c r="BA92" s="53" t="s">
        <v>64</v>
      </c>
      <c r="BB92" s="53" t="s">
        <v>65</v>
      </c>
      <c r="BC92" s="53" t="s">
        <v>66</v>
      </c>
      <c r="BD92" s="54" t="s">
        <v>67</v>
      </c>
    </row>
    <row r="93" spans="1:91" s="1" customFormat="1" ht="10.9" customHeight="1">
      <c r="B93" s="25"/>
      <c r="AR93" s="25"/>
      <c r="AS93" s="55"/>
      <c r="AT93" s="46"/>
      <c r="AU93" s="46"/>
      <c r="AV93" s="46"/>
      <c r="AW93" s="46"/>
      <c r="AX93" s="46"/>
      <c r="AY93" s="46"/>
      <c r="AZ93" s="46"/>
      <c r="BA93" s="46"/>
      <c r="BB93" s="46"/>
      <c r="BC93" s="46"/>
      <c r="BD93" s="47"/>
    </row>
    <row r="94" spans="1:91" s="5" customFormat="1" ht="32.450000000000003" customHeight="1">
      <c r="B94" s="56"/>
      <c r="C94" s="57" t="s">
        <v>68</v>
      </c>
      <c r="D94" s="58"/>
      <c r="E94" s="58"/>
      <c r="F94" s="58"/>
      <c r="G94" s="58"/>
      <c r="H94" s="58"/>
      <c r="I94" s="58"/>
      <c r="J94" s="58"/>
      <c r="K94" s="58"/>
      <c r="L94" s="58"/>
      <c r="M94" s="58"/>
      <c r="N94" s="58"/>
      <c r="O94" s="58"/>
      <c r="P94" s="58"/>
      <c r="Q94" s="58"/>
      <c r="R94" s="58"/>
      <c r="S94" s="58"/>
      <c r="T94" s="58"/>
      <c r="U94" s="58"/>
      <c r="V94" s="58"/>
      <c r="W94" s="58"/>
      <c r="X94" s="58"/>
      <c r="Y94" s="58"/>
      <c r="Z94" s="58"/>
      <c r="AA94" s="58"/>
      <c r="AB94" s="58"/>
      <c r="AC94" s="58"/>
      <c r="AD94" s="58"/>
      <c r="AE94" s="58"/>
      <c r="AF94" s="58"/>
      <c r="AG94" s="274">
        <f>ROUND(SUM(AG95:AG98),2)</f>
        <v>193483</v>
      </c>
      <c r="AH94" s="274"/>
      <c r="AI94" s="274"/>
      <c r="AJ94" s="274"/>
      <c r="AK94" s="274"/>
      <c r="AL94" s="274"/>
      <c r="AM94" s="274"/>
      <c r="AN94" s="275">
        <f>SUM(AG94,AT94)</f>
        <v>234114.43</v>
      </c>
      <c r="AO94" s="275"/>
      <c r="AP94" s="275"/>
      <c r="AQ94" s="60" t="s">
        <v>1</v>
      </c>
      <c r="AR94" s="56"/>
      <c r="AS94" s="61">
        <f>ROUND(SUM(AS95:AS98),2)</f>
        <v>0</v>
      </c>
      <c r="AT94" s="62">
        <f>ROUND(SUM(AV94:AW94),2)</f>
        <v>40631.43</v>
      </c>
      <c r="AU94" s="63">
        <f>ROUND(SUM(AU95:AU98),5)</f>
        <v>2059.0937899999999</v>
      </c>
      <c r="AV94" s="62">
        <f>ROUND(AZ94*L29,2)</f>
        <v>40631.43</v>
      </c>
      <c r="AW94" s="62">
        <f>ROUND(BA94*L30,2)</f>
        <v>0</v>
      </c>
      <c r="AX94" s="62">
        <f>ROUND(BB94*L29,2)</f>
        <v>0</v>
      </c>
      <c r="AY94" s="62">
        <f>ROUND(BC94*L30,2)</f>
        <v>0</v>
      </c>
      <c r="AZ94" s="62">
        <f>ROUND(SUM(AZ95:AZ98),2)</f>
        <v>193483</v>
      </c>
      <c r="BA94" s="62">
        <f>ROUND(SUM(BA95:BA98),2)</f>
        <v>0</v>
      </c>
      <c r="BB94" s="62">
        <f>ROUND(SUM(BB95:BB98),2)</f>
        <v>0</v>
      </c>
      <c r="BC94" s="62">
        <f>ROUND(SUM(BC95:BC98),2)</f>
        <v>0</v>
      </c>
      <c r="BD94" s="64">
        <f>ROUND(SUM(BD95:BD98),2)</f>
        <v>0</v>
      </c>
      <c r="BS94" s="65" t="s">
        <v>69</v>
      </c>
      <c r="BT94" s="65" t="s">
        <v>70</v>
      </c>
      <c r="BU94" s="66" t="s">
        <v>71</v>
      </c>
      <c r="BV94" s="65" t="s">
        <v>72</v>
      </c>
      <c r="BW94" s="65" t="s">
        <v>4</v>
      </c>
      <c r="BX94" s="65" t="s">
        <v>73</v>
      </c>
      <c r="CL94" s="65" t="s">
        <v>1</v>
      </c>
    </row>
    <row r="95" spans="1:91" s="6" customFormat="1" ht="16.5" customHeight="1">
      <c r="A95" s="67" t="s">
        <v>74</v>
      </c>
      <c r="B95" s="68"/>
      <c r="C95" s="69"/>
      <c r="D95" s="273" t="s">
        <v>75</v>
      </c>
      <c r="E95" s="273"/>
      <c r="F95" s="273"/>
      <c r="G95" s="273"/>
      <c r="H95" s="273"/>
      <c r="I95" s="70"/>
      <c r="J95" s="273" t="s">
        <v>76</v>
      </c>
      <c r="K95" s="273"/>
      <c r="L95" s="273"/>
      <c r="M95" s="273"/>
      <c r="N95" s="273"/>
      <c r="O95" s="273"/>
      <c r="P95" s="273"/>
      <c r="Q95" s="273"/>
      <c r="R95" s="273"/>
      <c r="S95" s="273"/>
      <c r="T95" s="273"/>
      <c r="U95" s="273"/>
      <c r="V95" s="273"/>
      <c r="W95" s="273"/>
      <c r="X95" s="273"/>
      <c r="Y95" s="273"/>
      <c r="Z95" s="273"/>
      <c r="AA95" s="273"/>
      <c r="AB95" s="273"/>
      <c r="AC95" s="273"/>
      <c r="AD95" s="273"/>
      <c r="AE95" s="273"/>
      <c r="AF95" s="273"/>
      <c r="AG95" s="271">
        <f>'01A - komunikace - město ...'!J30</f>
        <v>120000</v>
      </c>
      <c r="AH95" s="272"/>
      <c r="AI95" s="272"/>
      <c r="AJ95" s="272"/>
      <c r="AK95" s="272"/>
      <c r="AL95" s="272"/>
      <c r="AM95" s="272"/>
      <c r="AN95" s="271">
        <f>SUM(AG95,AT95)</f>
        <v>145200</v>
      </c>
      <c r="AO95" s="272"/>
      <c r="AP95" s="272"/>
      <c r="AQ95" s="71" t="s">
        <v>77</v>
      </c>
      <c r="AR95" s="68"/>
      <c r="AS95" s="72">
        <v>0</v>
      </c>
      <c r="AT95" s="73">
        <f>ROUND(SUM(AV95:AW95),2)</f>
        <v>25200</v>
      </c>
      <c r="AU95" s="74">
        <f>'01A - komunikace - město ...'!P123</f>
        <v>1166.880754</v>
      </c>
      <c r="AV95" s="73">
        <f>'01A - komunikace - město ...'!J33</f>
        <v>25200</v>
      </c>
      <c r="AW95" s="73">
        <f>'01A - komunikace - město ...'!J34</f>
        <v>0</v>
      </c>
      <c r="AX95" s="73">
        <f>'01A - komunikace - město ...'!J35</f>
        <v>0</v>
      </c>
      <c r="AY95" s="73">
        <f>'01A - komunikace - město ...'!J36</f>
        <v>0</v>
      </c>
      <c r="AZ95" s="73">
        <f>'01A - komunikace - město ...'!F33</f>
        <v>120000</v>
      </c>
      <c r="BA95" s="73">
        <f>'01A - komunikace - město ...'!F34</f>
        <v>0</v>
      </c>
      <c r="BB95" s="73">
        <f>'01A - komunikace - město ...'!F35</f>
        <v>0</v>
      </c>
      <c r="BC95" s="73">
        <f>'01A - komunikace - město ...'!F36</f>
        <v>0</v>
      </c>
      <c r="BD95" s="75">
        <f>'01A - komunikace - město ...'!F37</f>
        <v>0</v>
      </c>
      <c r="BT95" s="76" t="s">
        <v>78</v>
      </c>
      <c r="BV95" s="76" t="s">
        <v>72</v>
      </c>
      <c r="BW95" s="76" t="s">
        <v>79</v>
      </c>
      <c r="BX95" s="76" t="s">
        <v>4</v>
      </c>
      <c r="CL95" s="76" t="s">
        <v>1</v>
      </c>
      <c r="CM95" s="76" t="s">
        <v>80</v>
      </c>
    </row>
    <row r="96" spans="1:91" s="6" customFormat="1" ht="16.5" customHeight="1">
      <c r="A96" s="67" t="s">
        <v>74</v>
      </c>
      <c r="B96" s="68"/>
      <c r="C96" s="69"/>
      <c r="D96" s="273" t="s">
        <v>81</v>
      </c>
      <c r="E96" s="273"/>
      <c r="F96" s="273"/>
      <c r="G96" s="273"/>
      <c r="H96" s="273"/>
      <c r="I96" s="70"/>
      <c r="J96" s="273" t="s">
        <v>82</v>
      </c>
      <c r="K96" s="273"/>
      <c r="L96" s="273"/>
      <c r="M96" s="273"/>
      <c r="N96" s="273"/>
      <c r="O96" s="273"/>
      <c r="P96" s="273"/>
      <c r="Q96" s="273"/>
      <c r="R96" s="273"/>
      <c r="S96" s="273"/>
      <c r="T96" s="273"/>
      <c r="U96" s="273"/>
      <c r="V96" s="273"/>
      <c r="W96" s="273"/>
      <c r="X96" s="273"/>
      <c r="Y96" s="273"/>
      <c r="Z96" s="273"/>
      <c r="AA96" s="273"/>
      <c r="AB96" s="273"/>
      <c r="AC96" s="273"/>
      <c r="AD96" s="273"/>
      <c r="AE96" s="273"/>
      <c r="AF96" s="273"/>
      <c r="AG96" s="271">
        <f>'01B - Komunikace - Libere...'!J30</f>
        <v>73483</v>
      </c>
      <c r="AH96" s="272"/>
      <c r="AI96" s="272"/>
      <c r="AJ96" s="272"/>
      <c r="AK96" s="272"/>
      <c r="AL96" s="272"/>
      <c r="AM96" s="272"/>
      <c r="AN96" s="271">
        <f>SUM(AG96,AT96)</f>
        <v>88914.43</v>
      </c>
      <c r="AO96" s="272"/>
      <c r="AP96" s="272"/>
      <c r="AQ96" s="71" t="s">
        <v>77</v>
      </c>
      <c r="AR96" s="68"/>
      <c r="AS96" s="72">
        <v>0</v>
      </c>
      <c r="AT96" s="73">
        <f>ROUND(SUM(AV96:AW96),2)</f>
        <v>15431.43</v>
      </c>
      <c r="AU96" s="74">
        <f>'01B - Komunikace - Libere...'!P122</f>
        <v>614.11159800000007</v>
      </c>
      <c r="AV96" s="73">
        <f>'01B - Komunikace - Libere...'!J33</f>
        <v>15431.43</v>
      </c>
      <c r="AW96" s="73">
        <f>'01B - Komunikace - Libere...'!J34</f>
        <v>0</v>
      </c>
      <c r="AX96" s="73">
        <f>'01B - Komunikace - Libere...'!J35</f>
        <v>0</v>
      </c>
      <c r="AY96" s="73">
        <f>'01B - Komunikace - Libere...'!J36</f>
        <v>0</v>
      </c>
      <c r="AZ96" s="73">
        <f>'01B - Komunikace - Libere...'!F33</f>
        <v>73483</v>
      </c>
      <c r="BA96" s="73">
        <f>'01B - Komunikace - Libere...'!F34</f>
        <v>0</v>
      </c>
      <c r="BB96" s="73">
        <f>'01B - Komunikace - Libere...'!F35</f>
        <v>0</v>
      </c>
      <c r="BC96" s="73">
        <f>'01B - Komunikace - Libere...'!F36</f>
        <v>0</v>
      </c>
      <c r="BD96" s="75">
        <f>'01B - Komunikace - Libere...'!F37</f>
        <v>0</v>
      </c>
      <c r="BT96" s="76" t="s">
        <v>78</v>
      </c>
      <c r="BV96" s="76" t="s">
        <v>72</v>
      </c>
      <c r="BW96" s="76" t="s">
        <v>83</v>
      </c>
      <c r="BX96" s="76" t="s">
        <v>4</v>
      </c>
      <c r="CL96" s="76" t="s">
        <v>1</v>
      </c>
      <c r="CM96" s="76" t="s">
        <v>80</v>
      </c>
    </row>
    <row r="97" spans="1:91" s="6" customFormat="1" ht="16.5" customHeight="1">
      <c r="A97" s="67" t="s">
        <v>74</v>
      </c>
      <c r="B97" s="68"/>
      <c r="C97" s="69"/>
      <c r="D97" s="273" t="s">
        <v>84</v>
      </c>
      <c r="E97" s="273"/>
      <c r="F97" s="273"/>
      <c r="G97" s="273"/>
      <c r="H97" s="273"/>
      <c r="I97" s="70"/>
      <c r="J97" s="273" t="s">
        <v>85</v>
      </c>
      <c r="K97" s="273"/>
      <c r="L97" s="273"/>
      <c r="M97" s="273"/>
      <c r="N97" s="273"/>
      <c r="O97" s="273"/>
      <c r="P97" s="273"/>
      <c r="Q97" s="273"/>
      <c r="R97" s="273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1">
        <f>'02 - chodník'!J30</f>
        <v>0</v>
      </c>
      <c r="AH97" s="272"/>
      <c r="AI97" s="272"/>
      <c r="AJ97" s="272"/>
      <c r="AK97" s="272"/>
      <c r="AL97" s="272"/>
      <c r="AM97" s="272"/>
      <c r="AN97" s="271">
        <f>SUM(AG97,AT97)</f>
        <v>0</v>
      </c>
      <c r="AO97" s="272"/>
      <c r="AP97" s="272"/>
      <c r="AQ97" s="71" t="s">
        <v>77</v>
      </c>
      <c r="AR97" s="68"/>
      <c r="AS97" s="72">
        <v>0</v>
      </c>
      <c r="AT97" s="73">
        <f>ROUND(SUM(AV97:AW97),2)</f>
        <v>0</v>
      </c>
      <c r="AU97" s="74">
        <f>'02 - chodník'!P122</f>
        <v>274.47144100000003</v>
      </c>
      <c r="AV97" s="73">
        <f>'02 - chodník'!J33</f>
        <v>0</v>
      </c>
      <c r="AW97" s="73">
        <f>'02 - chodník'!J34</f>
        <v>0</v>
      </c>
      <c r="AX97" s="73">
        <f>'02 - chodník'!J35</f>
        <v>0</v>
      </c>
      <c r="AY97" s="73">
        <f>'02 - chodník'!J36</f>
        <v>0</v>
      </c>
      <c r="AZ97" s="73">
        <f>'02 - chodník'!F33</f>
        <v>0</v>
      </c>
      <c r="BA97" s="73">
        <f>'02 - chodník'!F34</f>
        <v>0</v>
      </c>
      <c r="BB97" s="73">
        <f>'02 - chodník'!F35</f>
        <v>0</v>
      </c>
      <c r="BC97" s="73">
        <f>'02 - chodník'!F36</f>
        <v>0</v>
      </c>
      <c r="BD97" s="75">
        <f>'02 - chodník'!F37</f>
        <v>0</v>
      </c>
      <c r="BT97" s="76" t="s">
        <v>78</v>
      </c>
      <c r="BV97" s="76" t="s">
        <v>72</v>
      </c>
      <c r="BW97" s="76" t="s">
        <v>86</v>
      </c>
      <c r="BX97" s="76" t="s">
        <v>4</v>
      </c>
      <c r="CL97" s="76" t="s">
        <v>1</v>
      </c>
      <c r="CM97" s="76" t="s">
        <v>80</v>
      </c>
    </row>
    <row r="98" spans="1:91" s="6" customFormat="1" ht="16.5" customHeight="1">
      <c r="A98" s="67" t="s">
        <v>74</v>
      </c>
      <c r="B98" s="68"/>
      <c r="C98" s="69"/>
      <c r="D98" s="273" t="s">
        <v>87</v>
      </c>
      <c r="E98" s="273"/>
      <c r="F98" s="273"/>
      <c r="G98" s="273"/>
      <c r="H98" s="273"/>
      <c r="I98" s="70"/>
      <c r="J98" s="273" t="s">
        <v>88</v>
      </c>
      <c r="K98" s="273"/>
      <c r="L98" s="273"/>
      <c r="M98" s="273"/>
      <c r="N98" s="273"/>
      <c r="O98" s="273"/>
      <c r="P98" s="273"/>
      <c r="Q98" s="273"/>
      <c r="R98" s="273"/>
      <c r="S98" s="273"/>
      <c r="T98" s="273"/>
      <c r="U98" s="273"/>
      <c r="V98" s="273"/>
      <c r="W98" s="273"/>
      <c r="X98" s="273"/>
      <c r="Y98" s="273"/>
      <c r="Z98" s="273"/>
      <c r="AA98" s="273"/>
      <c r="AB98" s="273"/>
      <c r="AC98" s="273"/>
      <c r="AD98" s="273"/>
      <c r="AE98" s="273"/>
      <c r="AF98" s="273"/>
      <c r="AG98" s="271">
        <f>'03 - VRN'!J30</f>
        <v>0</v>
      </c>
      <c r="AH98" s="272"/>
      <c r="AI98" s="272"/>
      <c r="AJ98" s="272"/>
      <c r="AK98" s="272"/>
      <c r="AL98" s="272"/>
      <c r="AM98" s="272"/>
      <c r="AN98" s="271">
        <f>SUM(AG98,AT98)</f>
        <v>0</v>
      </c>
      <c r="AO98" s="272"/>
      <c r="AP98" s="272"/>
      <c r="AQ98" s="71" t="s">
        <v>77</v>
      </c>
      <c r="AR98" s="68"/>
      <c r="AS98" s="77">
        <v>0</v>
      </c>
      <c r="AT98" s="78">
        <f>ROUND(SUM(AV98:AW98),2)</f>
        <v>0</v>
      </c>
      <c r="AU98" s="79">
        <f>'03 - VRN'!P121</f>
        <v>3.63</v>
      </c>
      <c r="AV98" s="78">
        <f>'03 - VRN'!J33</f>
        <v>0</v>
      </c>
      <c r="AW98" s="78">
        <f>'03 - VRN'!J34</f>
        <v>0</v>
      </c>
      <c r="AX98" s="78">
        <f>'03 - VRN'!J35</f>
        <v>0</v>
      </c>
      <c r="AY98" s="78">
        <f>'03 - VRN'!J36</f>
        <v>0</v>
      </c>
      <c r="AZ98" s="78">
        <f>'03 - VRN'!F33</f>
        <v>0</v>
      </c>
      <c r="BA98" s="78">
        <f>'03 - VRN'!F34</f>
        <v>0</v>
      </c>
      <c r="BB98" s="78">
        <f>'03 - VRN'!F35</f>
        <v>0</v>
      </c>
      <c r="BC98" s="78">
        <f>'03 - VRN'!F36</f>
        <v>0</v>
      </c>
      <c r="BD98" s="80">
        <f>'03 - VRN'!F37</f>
        <v>0</v>
      </c>
      <c r="BT98" s="76" t="s">
        <v>78</v>
      </c>
      <c r="BV98" s="76" t="s">
        <v>72</v>
      </c>
      <c r="BW98" s="76" t="s">
        <v>89</v>
      </c>
      <c r="BX98" s="76" t="s">
        <v>4</v>
      </c>
      <c r="CL98" s="76" t="s">
        <v>1</v>
      </c>
      <c r="CM98" s="76" t="s">
        <v>80</v>
      </c>
    </row>
    <row r="99" spans="1:91" s="1" customFormat="1" ht="30" customHeight="1">
      <c r="B99" s="25"/>
      <c r="AR99" s="25"/>
    </row>
    <row r="100" spans="1:91" s="1" customFormat="1" ht="6.95" customHeight="1">
      <c r="B100" s="37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  <c r="AF100" s="38"/>
      <c r="AG100" s="38"/>
      <c r="AH100" s="38"/>
      <c r="AI100" s="38"/>
      <c r="AJ100" s="38"/>
      <c r="AK100" s="38"/>
      <c r="AL100" s="38"/>
      <c r="AM100" s="38"/>
      <c r="AN100" s="38"/>
      <c r="AO100" s="38"/>
      <c r="AP100" s="38"/>
      <c r="AQ100" s="38"/>
      <c r="AR100" s="25"/>
    </row>
  </sheetData>
  <mergeCells count="52">
    <mergeCell ref="L85:AO85"/>
    <mergeCell ref="AM87:AN87"/>
    <mergeCell ref="AM89:AP89"/>
    <mergeCell ref="AS89:AT91"/>
    <mergeCell ref="AM90:AP90"/>
    <mergeCell ref="C92:G92"/>
    <mergeCell ref="AN92:AP92"/>
    <mergeCell ref="AG92:AM92"/>
    <mergeCell ref="I92:AF92"/>
    <mergeCell ref="AN95:AP95"/>
    <mergeCell ref="D95:H95"/>
    <mergeCell ref="AG95:AM95"/>
    <mergeCell ref="J95:AF95"/>
    <mergeCell ref="AN98:AP98"/>
    <mergeCell ref="AG98:AM98"/>
    <mergeCell ref="J98:AF98"/>
    <mergeCell ref="D98:H98"/>
    <mergeCell ref="AG94:AM94"/>
    <mergeCell ref="AN94:AP94"/>
    <mergeCell ref="J96:AF96"/>
    <mergeCell ref="D96:H96"/>
    <mergeCell ref="AN96:AP96"/>
    <mergeCell ref="AG96:AM96"/>
    <mergeCell ref="J97:AF97"/>
    <mergeCell ref="AG97:AM97"/>
    <mergeCell ref="D97:H97"/>
    <mergeCell ref="AN97:AP97"/>
    <mergeCell ref="L30:P30"/>
    <mergeCell ref="W30:AE30"/>
    <mergeCell ref="K5:AO5"/>
    <mergeCell ref="K6:AO6"/>
    <mergeCell ref="E23:AN23"/>
    <mergeCell ref="AK26:AO26"/>
    <mergeCell ref="L28:P28"/>
    <mergeCell ref="W28:AE28"/>
    <mergeCell ref="AK28:AO28"/>
    <mergeCell ref="AR2:BE2"/>
    <mergeCell ref="L33:P33"/>
    <mergeCell ref="W33:AE33"/>
    <mergeCell ref="AK33:AO33"/>
    <mergeCell ref="AK35:AO35"/>
    <mergeCell ref="X35:AB35"/>
    <mergeCell ref="W31:AE31"/>
    <mergeCell ref="AK31:AO31"/>
    <mergeCell ref="L31:P31"/>
    <mergeCell ref="L32:P32"/>
    <mergeCell ref="W32:AE32"/>
    <mergeCell ref="AK32:AO32"/>
    <mergeCell ref="L29:P29"/>
    <mergeCell ref="W29:AE29"/>
    <mergeCell ref="AK29:AO29"/>
    <mergeCell ref="AK30:AO30"/>
  </mergeCells>
  <hyperlinks>
    <hyperlink ref="A95" location="'01A - komunikace - město ...'!C2" display="/" xr:uid="{00000000-0004-0000-0000-000000000000}"/>
    <hyperlink ref="A96" location="'01B - Komunikace - Libere...'!C2" display="/" xr:uid="{00000000-0004-0000-0000-000001000000}"/>
    <hyperlink ref="A97" location="'02 - chodník'!C2" display="/" xr:uid="{00000000-0004-0000-0000-000002000000}"/>
    <hyperlink ref="A98" location="'03 - VRN'!C2" display="/" xr:uid="{00000000-0004-0000-0000-000003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159"/>
  <sheetViews>
    <sheetView showGridLines="0" tabSelected="1" topLeftCell="B133" workbookViewId="0">
      <selection activeCell="I143" sqref="I143"/>
    </sheetView>
  </sheetViews>
  <sheetFormatPr defaultRowHeight="11.25"/>
  <cols>
    <col min="1" max="1" width="8.33203125" style="159" customWidth="1"/>
    <col min="2" max="2" width="1.1640625" style="159" customWidth="1"/>
    <col min="3" max="3" width="4.1640625" style="159" customWidth="1"/>
    <col min="4" max="4" width="4.33203125" style="159" customWidth="1"/>
    <col min="5" max="5" width="17.1640625" style="159" customWidth="1"/>
    <col min="6" max="6" width="50.83203125" style="159" customWidth="1"/>
    <col min="7" max="7" width="7.5" style="159" customWidth="1"/>
    <col min="8" max="8" width="14" style="159" customWidth="1"/>
    <col min="9" max="9" width="15.83203125" style="159" customWidth="1"/>
    <col min="10" max="10" width="22.33203125" style="159" customWidth="1"/>
    <col min="11" max="11" width="22.33203125" style="159" hidden="1" customWidth="1"/>
    <col min="12" max="12" width="9.33203125" style="159" customWidth="1"/>
    <col min="13" max="13" width="10.83203125" style="159" hidden="1" customWidth="1"/>
    <col min="14" max="14" width="9.33203125" style="159" hidden="1"/>
    <col min="15" max="20" width="14.1640625" style="159" hidden="1" customWidth="1"/>
    <col min="21" max="21" width="16.33203125" style="159" hidden="1" customWidth="1"/>
    <col min="22" max="22" width="12.33203125" style="159" customWidth="1"/>
    <col min="23" max="23" width="16.33203125" style="159" customWidth="1"/>
    <col min="24" max="24" width="12.33203125" style="159" customWidth="1"/>
    <col min="25" max="25" width="15" style="159" customWidth="1"/>
    <col min="26" max="26" width="11" style="159" customWidth="1"/>
    <col min="27" max="27" width="15" style="159" customWidth="1"/>
    <col min="28" max="28" width="16.33203125" style="159" customWidth="1"/>
    <col min="29" max="29" width="11" style="159" customWidth="1"/>
    <col min="30" max="30" width="15" style="159" customWidth="1"/>
    <col min="31" max="31" width="16.33203125" style="159" customWidth="1"/>
    <col min="32" max="43" width="9.33203125" style="159"/>
    <col min="44" max="65" width="9.33203125" style="159" hidden="1"/>
    <col min="66" max="16384" width="9.33203125" style="159"/>
  </cols>
  <sheetData>
    <row r="2" spans="2:46" ht="36.950000000000003" customHeight="1">
      <c r="L2" s="294" t="s">
        <v>5</v>
      </c>
      <c r="M2" s="295"/>
      <c r="N2" s="295"/>
      <c r="O2" s="295"/>
      <c r="P2" s="295"/>
      <c r="Q2" s="295"/>
      <c r="R2" s="295"/>
      <c r="S2" s="295"/>
      <c r="T2" s="295"/>
      <c r="U2" s="295"/>
      <c r="V2" s="295"/>
      <c r="AT2" s="160" t="s">
        <v>79</v>
      </c>
    </row>
    <row r="3" spans="2:46" ht="6.95" customHeight="1">
      <c r="B3" s="161"/>
      <c r="C3" s="162"/>
      <c r="D3" s="162"/>
      <c r="E3" s="162"/>
      <c r="F3" s="162"/>
      <c r="G3" s="162"/>
      <c r="H3" s="162"/>
      <c r="I3" s="162"/>
      <c r="J3" s="162"/>
      <c r="K3" s="162"/>
      <c r="L3" s="163"/>
      <c r="AT3" s="160" t="s">
        <v>80</v>
      </c>
    </row>
    <row r="4" spans="2:46" ht="24.95" customHeight="1">
      <c r="B4" s="163"/>
      <c r="D4" s="164" t="s">
        <v>90</v>
      </c>
      <c r="L4" s="163"/>
      <c r="M4" s="165" t="s">
        <v>10</v>
      </c>
      <c r="AT4" s="160" t="s">
        <v>3</v>
      </c>
    </row>
    <row r="5" spans="2:46" ht="6.95" customHeight="1">
      <c r="B5" s="163"/>
      <c r="L5" s="163"/>
    </row>
    <row r="6" spans="2:46" ht="12" customHeight="1">
      <c r="B6" s="163"/>
      <c r="D6" s="166" t="s">
        <v>14</v>
      </c>
      <c r="L6" s="163"/>
    </row>
    <row r="7" spans="2:46" ht="16.5" customHeight="1">
      <c r="B7" s="163"/>
      <c r="E7" s="292" t="str">
        <f>'Rekapitulace stavby'!K6</f>
        <v>OPRAVA KOMUNIKACE V ULICI MALÁ, MIMOŇ</v>
      </c>
      <c r="F7" s="293"/>
      <c r="G7" s="293"/>
      <c r="H7" s="293"/>
      <c r="L7" s="163"/>
    </row>
    <row r="8" spans="2:46" s="167" customFormat="1" ht="12" customHeight="1">
      <c r="B8" s="125"/>
      <c r="D8" s="166" t="s">
        <v>91</v>
      </c>
      <c r="L8" s="125"/>
    </row>
    <row r="9" spans="2:46" s="167" customFormat="1" ht="16.5" customHeight="1">
      <c r="B9" s="125"/>
      <c r="E9" s="290" t="s">
        <v>92</v>
      </c>
      <c r="F9" s="291"/>
      <c r="G9" s="291"/>
      <c r="H9" s="291"/>
      <c r="L9" s="125"/>
    </row>
    <row r="10" spans="2:46" s="167" customFormat="1">
      <c r="B10" s="125"/>
      <c r="L10" s="125"/>
    </row>
    <row r="11" spans="2:46" s="167" customFormat="1" ht="12" customHeight="1">
      <c r="B11" s="125"/>
      <c r="D11" s="166" t="s">
        <v>16</v>
      </c>
      <c r="F11" s="168" t="s">
        <v>1</v>
      </c>
      <c r="I11" s="166" t="s">
        <v>17</v>
      </c>
      <c r="J11" s="168" t="s">
        <v>1</v>
      </c>
      <c r="L11" s="125"/>
    </row>
    <row r="12" spans="2:46" s="167" customFormat="1" ht="12" customHeight="1">
      <c r="B12" s="125"/>
      <c r="D12" s="166" t="s">
        <v>18</v>
      </c>
      <c r="F12" s="168" t="s">
        <v>19</v>
      </c>
      <c r="I12" s="166" t="s">
        <v>20</v>
      </c>
      <c r="J12" s="169" t="str">
        <f>'Rekapitulace stavby'!AN8</f>
        <v>15. 2. 2025</v>
      </c>
      <c r="L12" s="125"/>
    </row>
    <row r="13" spans="2:46" s="167" customFormat="1" ht="10.9" customHeight="1">
      <c r="B13" s="125"/>
      <c r="L13" s="125"/>
    </row>
    <row r="14" spans="2:46" s="167" customFormat="1" ht="12" customHeight="1">
      <c r="B14" s="125"/>
      <c r="D14" s="166" t="s">
        <v>22</v>
      </c>
      <c r="I14" s="166" t="s">
        <v>23</v>
      </c>
      <c r="J14" s="168" t="str">
        <f>IF('Rekapitulace stavby'!AN10="","",'Rekapitulace stavby'!AN10)</f>
        <v/>
      </c>
      <c r="L14" s="125"/>
    </row>
    <row r="15" spans="2:46" s="167" customFormat="1" ht="18" customHeight="1">
      <c r="B15" s="125"/>
      <c r="E15" s="168" t="str">
        <f>IF('Rekapitulace stavby'!E11="","",'Rekapitulace stavby'!E11)</f>
        <v xml:space="preserve"> </v>
      </c>
      <c r="I15" s="166" t="s">
        <v>24</v>
      </c>
      <c r="J15" s="168" t="str">
        <f>IF('Rekapitulace stavby'!AN11="","",'Rekapitulace stavby'!AN11)</f>
        <v/>
      </c>
      <c r="L15" s="125"/>
    </row>
    <row r="16" spans="2:46" s="167" customFormat="1" ht="6.95" customHeight="1">
      <c r="B16" s="125"/>
      <c r="L16" s="125"/>
    </row>
    <row r="17" spans="2:12" s="167" customFormat="1" ht="12" customHeight="1">
      <c r="B17" s="125"/>
      <c r="D17" s="166" t="s">
        <v>25</v>
      </c>
      <c r="I17" s="166" t="s">
        <v>23</v>
      </c>
      <c r="J17" s="168" t="str">
        <f>'Rekapitulace stavby'!AN13</f>
        <v/>
      </c>
      <c r="L17" s="125"/>
    </row>
    <row r="18" spans="2:12" s="167" customFormat="1" ht="18" customHeight="1">
      <c r="B18" s="125"/>
      <c r="E18" s="296" t="str">
        <f>'Rekapitulace stavby'!E14</f>
        <v xml:space="preserve"> </v>
      </c>
      <c r="F18" s="296"/>
      <c r="G18" s="296"/>
      <c r="H18" s="296"/>
      <c r="I18" s="166" t="s">
        <v>24</v>
      </c>
      <c r="J18" s="168" t="str">
        <f>'Rekapitulace stavby'!AN14</f>
        <v/>
      </c>
      <c r="L18" s="125"/>
    </row>
    <row r="19" spans="2:12" s="167" customFormat="1" ht="6.95" customHeight="1">
      <c r="B19" s="125"/>
      <c r="L19" s="125"/>
    </row>
    <row r="20" spans="2:12" s="167" customFormat="1" ht="12" customHeight="1">
      <c r="B20" s="125"/>
      <c r="D20" s="166" t="s">
        <v>26</v>
      </c>
      <c r="I20" s="166" t="s">
        <v>23</v>
      </c>
      <c r="J20" s="168" t="str">
        <f>IF('Rekapitulace stavby'!AN16="","",'Rekapitulace stavby'!AN16)</f>
        <v/>
      </c>
      <c r="L20" s="125"/>
    </row>
    <row r="21" spans="2:12" s="167" customFormat="1" ht="18" customHeight="1">
      <c r="B21" s="125"/>
      <c r="E21" s="168" t="str">
        <f>IF('Rekapitulace stavby'!E17="","",'Rekapitulace stavby'!E17)</f>
        <v xml:space="preserve"> </v>
      </c>
      <c r="I21" s="166" t="s">
        <v>24</v>
      </c>
      <c r="J21" s="168" t="str">
        <f>IF('Rekapitulace stavby'!AN17="","",'Rekapitulace stavby'!AN17)</f>
        <v/>
      </c>
      <c r="L21" s="125"/>
    </row>
    <row r="22" spans="2:12" s="167" customFormat="1" ht="6.95" customHeight="1">
      <c r="B22" s="125"/>
      <c r="L22" s="125"/>
    </row>
    <row r="23" spans="2:12" s="167" customFormat="1" ht="12" customHeight="1">
      <c r="B23" s="125"/>
      <c r="D23" s="166" t="s">
        <v>28</v>
      </c>
      <c r="I23" s="166" t="s">
        <v>23</v>
      </c>
      <c r="J23" s="168" t="str">
        <f>IF('Rekapitulace stavby'!AN19="","",'Rekapitulace stavby'!AN19)</f>
        <v/>
      </c>
      <c r="L23" s="125"/>
    </row>
    <row r="24" spans="2:12" s="167" customFormat="1" ht="18" customHeight="1">
      <c r="B24" s="125"/>
      <c r="E24" s="168" t="str">
        <f>IF('Rekapitulace stavby'!E20="","",'Rekapitulace stavby'!E20)</f>
        <v xml:space="preserve"> </v>
      </c>
      <c r="I24" s="166" t="s">
        <v>24</v>
      </c>
      <c r="J24" s="168" t="str">
        <f>IF('Rekapitulace stavby'!AN20="","",'Rekapitulace stavby'!AN20)</f>
        <v/>
      </c>
      <c r="L24" s="125"/>
    </row>
    <row r="25" spans="2:12" s="167" customFormat="1" ht="6.95" customHeight="1">
      <c r="B25" s="125"/>
      <c r="L25" s="125"/>
    </row>
    <row r="26" spans="2:12" s="167" customFormat="1" ht="12" customHeight="1">
      <c r="B26" s="125"/>
      <c r="D26" s="166" t="s">
        <v>29</v>
      </c>
      <c r="L26" s="125"/>
    </row>
    <row r="27" spans="2:12" s="171" customFormat="1" ht="16.5" customHeight="1">
      <c r="B27" s="170"/>
      <c r="E27" s="297" t="s">
        <v>1</v>
      </c>
      <c r="F27" s="297"/>
      <c r="G27" s="297"/>
      <c r="H27" s="297"/>
      <c r="L27" s="170"/>
    </row>
    <row r="28" spans="2:12" s="167" customFormat="1" ht="6.95" customHeight="1">
      <c r="B28" s="125"/>
      <c r="L28" s="125"/>
    </row>
    <row r="29" spans="2:12" s="167" customFormat="1" ht="6.95" customHeight="1">
      <c r="B29" s="125"/>
      <c r="D29" s="173"/>
      <c r="E29" s="173"/>
      <c r="F29" s="173"/>
      <c r="G29" s="173"/>
      <c r="H29" s="173"/>
      <c r="I29" s="173"/>
      <c r="J29" s="173"/>
      <c r="K29" s="173"/>
      <c r="L29" s="125"/>
    </row>
    <row r="30" spans="2:12" s="167" customFormat="1" ht="25.35" customHeight="1">
      <c r="B30" s="125"/>
      <c r="D30" s="174" t="s">
        <v>30</v>
      </c>
      <c r="J30" s="175">
        <f>ROUND(J123, 2)</f>
        <v>120000</v>
      </c>
      <c r="L30" s="125"/>
    </row>
    <row r="31" spans="2:12" s="167" customFormat="1" ht="6.95" customHeight="1">
      <c r="B31" s="125"/>
      <c r="D31" s="173"/>
      <c r="E31" s="173"/>
      <c r="F31" s="173"/>
      <c r="G31" s="173"/>
      <c r="H31" s="173"/>
      <c r="I31" s="173"/>
      <c r="J31" s="173"/>
      <c r="K31" s="173"/>
      <c r="L31" s="125"/>
    </row>
    <row r="32" spans="2:12" s="167" customFormat="1" ht="14.45" customHeight="1">
      <c r="B32" s="125"/>
      <c r="F32" s="176" t="s">
        <v>32</v>
      </c>
      <c r="I32" s="176" t="s">
        <v>31</v>
      </c>
      <c r="J32" s="176" t="s">
        <v>33</v>
      </c>
      <c r="L32" s="125"/>
    </row>
    <row r="33" spans="2:12" s="167" customFormat="1" ht="14.45" customHeight="1">
      <c r="B33" s="125"/>
      <c r="D33" s="177" t="s">
        <v>34</v>
      </c>
      <c r="E33" s="166" t="s">
        <v>35</v>
      </c>
      <c r="F33" s="178">
        <f>ROUND((SUM(BE123:BE158)),  2)</f>
        <v>120000</v>
      </c>
      <c r="I33" s="179">
        <v>0.21</v>
      </c>
      <c r="J33" s="178">
        <f>ROUND(((SUM(BE123:BE158))*I33),  2)</f>
        <v>25200</v>
      </c>
      <c r="L33" s="125"/>
    </row>
    <row r="34" spans="2:12" s="167" customFormat="1" ht="14.45" customHeight="1">
      <c r="B34" s="125"/>
      <c r="E34" s="166" t="s">
        <v>36</v>
      </c>
      <c r="F34" s="178">
        <f>ROUND((SUM(BF123:BF158)),  2)</f>
        <v>0</v>
      </c>
      <c r="I34" s="179">
        <v>0.12</v>
      </c>
      <c r="J34" s="178">
        <f>ROUND(((SUM(BF123:BF158))*I34),  2)</f>
        <v>0</v>
      </c>
      <c r="L34" s="125"/>
    </row>
    <row r="35" spans="2:12" s="167" customFormat="1" ht="14.45" hidden="1" customHeight="1">
      <c r="B35" s="125"/>
      <c r="E35" s="166" t="s">
        <v>37</v>
      </c>
      <c r="F35" s="178">
        <f>ROUND((SUM(BG123:BG158)),  2)</f>
        <v>0</v>
      </c>
      <c r="I35" s="179">
        <v>0.21</v>
      </c>
      <c r="J35" s="178">
        <f>0</f>
        <v>0</v>
      </c>
      <c r="L35" s="125"/>
    </row>
    <row r="36" spans="2:12" s="167" customFormat="1" ht="14.45" hidden="1" customHeight="1">
      <c r="B36" s="125"/>
      <c r="E36" s="166" t="s">
        <v>38</v>
      </c>
      <c r="F36" s="178">
        <f>ROUND((SUM(BH123:BH158)),  2)</f>
        <v>0</v>
      </c>
      <c r="I36" s="179">
        <v>0.12</v>
      </c>
      <c r="J36" s="178">
        <f>0</f>
        <v>0</v>
      </c>
      <c r="L36" s="125"/>
    </row>
    <row r="37" spans="2:12" s="167" customFormat="1" ht="14.45" hidden="1" customHeight="1">
      <c r="B37" s="125"/>
      <c r="E37" s="166" t="s">
        <v>39</v>
      </c>
      <c r="F37" s="178">
        <f>ROUND((SUM(BI123:BI158)),  2)</f>
        <v>0</v>
      </c>
      <c r="I37" s="179">
        <v>0</v>
      </c>
      <c r="J37" s="178">
        <f>0</f>
        <v>0</v>
      </c>
      <c r="L37" s="125"/>
    </row>
    <row r="38" spans="2:12" s="167" customFormat="1" ht="6.95" customHeight="1">
      <c r="B38" s="125"/>
      <c r="L38" s="125"/>
    </row>
    <row r="39" spans="2:12" s="167" customFormat="1" ht="25.35" customHeight="1">
      <c r="B39" s="125"/>
      <c r="C39" s="180"/>
      <c r="D39" s="181" t="s">
        <v>40</v>
      </c>
      <c r="E39" s="182"/>
      <c r="F39" s="182"/>
      <c r="G39" s="183" t="s">
        <v>41</v>
      </c>
      <c r="H39" s="184" t="s">
        <v>42</v>
      </c>
      <c r="I39" s="182"/>
      <c r="J39" s="185">
        <f>SUM(J30:J37)</f>
        <v>145200</v>
      </c>
      <c r="K39" s="186"/>
      <c r="L39" s="125"/>
    </row>
    <row r="40" spans="2:12" s="167" customFormat="1" ht="14.45" customHeight="1">
      <c r="B40" s="125"/>
      <c r="L40" s="125"/>
    </row>
    <row r="41" spans="2:12" ht="14.45" customHeight="1">
      <c r="B41" s="163"/>
      <c r="L41" s="163"/>
    </row>
    <row r="42" spans="2:12" ht="14.45" customHeight="1">
      <c r="B42" s="163"/>
      <c r="L42" s="163"/>
    </row>
    <row r="43" spans="2:12" ht="14.45" customHeight="1">
      <c r="B43" s="163"/>
      <c r="L43" s="163"/>
    </row>
    <row r="44" spans="2:12" ht="14.45" customHeight="1">
      <c r="B44" s="163"/>
      <c r="L44" s="163"/>
    </row>
    <row r="45" spans="2:12" ht="14.45" customHeight="1">
      <c r="B45" s="163"/>
      <c r="L45" s="163"/>
    </row>
    <row r="46" spans="2:12" ht="14.45" customHeight="1">
      <c r="B46" s="163"/>
      <c r="L46" s="163"/>
    </row>
    <row r="47" spans="2:12" ht="14.45" customHeight="1">
      <c r="B47" s="163"/>
      <c r="L47" s="163"/>
    </row>
    <row r="48" spans="2:12" ht="14.45" customHeight="1">
      <c r="B48" s="163"/>
      <c r="L48" s="163"/>
    </row>
    <row r="49" spans="2:12" ht="14.45" customHeight="1">
      <c r="B49" s="163"/>
      <c r="L49" s="163"/>
    </row>
    <row r="50" spans="2:12" s="167" customFormat="1" ht="14.45" customHeight="1">
      <c r="B50" s="125"/>
      <c r="D50" s="187" t="s">
        <v>43</v>
      </c>
      <c r="E50" s="188"/>
      <c r="F50" s="188"/>
      <c r="G50" s="187" t="s">
        <v>44</v>
      </c>
      <c r="H50" s="188"/>
      <c r="I50" s="188"/>
      <c r="J50" s="188"/>
      <c r="K50" s="188"/>
      <c r="L50" s="125"/>
    </row>
    <row r="51" spans="2:12">
      <c r="B51" s="163"/>
      <c r="L51" s="163"/>
    </row>
    <row r="52" spans="2:12">
      <c r="B52" s="163"/>
      <c r="L52" s="163"/>
    </row>
    <row r="53" spans="2:12">
      <c r="B53" s="163"/>
      <c r="L53" s="163"/>
    </row>
    <row r="54" spans="2:12">
      <c r="B54" s="163"/>
      <c r="L54" s="163"/>
    </row>
    <row r="55" spans="2:12">
      <c r="B55" s="163"/>
      <c r="L55" s="163"/>
    </row>
    <row r="56" spans="2:12">
      <c r="B56" s="163"/>
      <c r="L56" s="163"/>
    </row>
    <row r="57" spans="2:12">
      <c r="B57" s="163"/>
      <c r="L57" s="163"/>
    </row>
    <row r="58" spans="2:12">
      <c r="B58" s="163"/>
      <c r="L58" s="163"/>
    </row>
    <row r="59" spans="2:12">
      <c r="B59" s="163"/>
      <c r="L59" s="163"/>
    </row>
    <row r="60" spans="2:12">
      <c r="B60" s="163"/>
      <c r="L60" s="163"/>
    </row>
    <row r="61" spans="2:12" s="167" customFormat="1" ht="12.75">
      <c r="B61" s="125"/>
      <c r="D61" s="189" t="s">
        <v>45</v>
      </c>
      <c r="E61" s="190"/>
      <c r="F61" s="191" t="s">
        <v>46</v>
      </c>
      <c r="G61" s="189" t="s">
        <v>45</v>
      </c>
      <c r="H61" s="190"/>
      <c r="I61" s="190"/>
      <c r="J61" s="192" t="s">
        <v>46</v>
      </c>
      <c r="K61" s="190"/>
      <c r="L61" s="125"/>
    </row>
    <row r="62" spans="2:12">
      <c r="B62" s="163"/>
      <c r="L62" s="163"/>
    </row>
    <row r="63" spans="2:12">
      <c r="B63" s="163"/>
      <c r="L63" s="163"/>
    </row>
    <row r="64" spans="2:12">
      <c r="B64" s="163"/>
      <c r="L64" s="163"/>
    </row>
    <row r="65" spans="2:12" s="167" customFormat="1" ht="12.75">
      <c r="B65" s="125"/>
      <c r="D65" s="187" t="s">
        <v>47</v>
      </c>
      <c r="E65" s="188"/>
      <c r="F65" s="188"/>
      <c r="G65" s="187" t="s">
        <v>48</v>
      </c>
      <c r="H65" s="188"/>
      <c r="I65" s="188"/>
      <c r="J65" s="188"/>
      <c r="K65" s="188"/>
      <c r="L65" s="125"/>
    </row>
    <row r="66" spans="2:12">
      <c r="B66" s="163"/>
      <c r="L66" s="163"/>
    </row>
    <row r="67" spans="2:12">
      <c r="B67" s="163"/>
      <c r="L67" s="163"/>
    </row>
    <row r="68" spans="2:12">
      <c r="B68" s="163"/>
      <c r="L68" s="163"/>
    </row>
    <row r="69" spans="2:12">
      <c r="B69" s="163"/>
      <c r="L69" s="163"/>
    </row>
    <row r="70" spans="2:12">
      <c r="B70" s="163"/>
      <c r="L70" s="163"/>
    </row>
    <row r="71" spans="2:12">
      <c r="B71" s="163"/>
      <c r="L71" s="163"/>
    </row>
    <row r="72" spans="2:12">
      <c r="B72" s="163"/>
      <c r="L72" s="163"/>
    </row>
    <row r="73" spans="2:12">
      <c r="B73" s="163"/>
      <c r="L73" s="163"/>
    </row>
    <row r="74" spans="2:12">
      <c r="B74" s="163"/>
      <c r="L74" s="163"/>
    </row>
    <row r="75" spans="2:12">
      <c r="B75" s="163"/>
      <c r="L75" s="163"/>
    </row>
    <row r="76" spans="2:12" s="167" customFormat="1" ht="12.75">
      <c r="B76" s="125"/>
      <c r="D76" s="189" t="s">
        <v>45</v>
      </c>
      <c r="E76" s="190"/>
      <c r="F76" s="191" t="s">
        <v>46</v>
      </c>
      <c r="G76" s="189" t="s">
        <v>45</v>
      </c>
      <c r="H76" s="190"/>
      <c r="I76" s="190"/>
      <c r="J76" s="192" t="s">
        <v>46</v>
      </c>
      <c r="K76" s="190"/>
      <c r="L76" s="125"/>
    </row>
    <row r="77" spans="2:12" s="167" customFormat="1" ht="14.45" customHeight="1">
      <c r="B77" s="193"/>
      <c r="C77" s="194"/>
      <c r="D77" s="194"/>
      <c r="E77" s="194"/>
      <c r="F77" s="194"/>
      <c r="G77" s="194"/>
      <c r="H77" s="194"/>
      <c r="I77" s="194"/>
      <c r="J77" s="194"/>
      <c r="K77" s="194"/>
      <c r="L77" s="125"/>
    </row>
    <row r="81" spans="2:47" s="167" customFormat="1" ht="6.95" customHeight="1">
      <c r="B81" s="195"/>
      <c r="C81" s="196"/>
      <c r="D81" s="196"/>
      <c r="E81" s="196"/>
      <c r="F81" s="196"/>
      <c r="G81" s="196"/>
      <c r="H81" s="196"/>
      <c r="I81" s="196"/>
      <c r="J81" s="196"/>
      <c r="K81" s="196"/>
      <c r="L81" s="125"/>
    </row>
    <row r="82" spans="2:47" s="167" customFormat="1" ht="24.95" customHeight="1">
      <c r="B82" s="125"/>
      <c r="C82" s="164" t="s">
        <v>93</v>
      </c>
      <c r="L82" s="125"/>
    </row>
    <row r="83" spans="2:47" s="167" customFormat="1" ht="6.95" customHeight="1">
      <c r="B83" s="125"/>
      <c r="L83" s="125"/>
    </row>
    <row r="84" spans="2:47" s="167" customFormat="1" ht="12" customHeight="1">
      <c r="B84" s="125"/>
      <c r="C84" s="166" t="s">
        <v>14</v>
      </c>
      <c r="L84" s="125"/>
    </row>
    <row r="85" spans="2:47" s="167" customFormat="1" ht="16.5" customHeight="1">
      <c r="B85" s="125"/>
      <c r="E85" s="292" t="str">
        <f>E7</f>
        <v>OPRAVA KOMUNIKACE V ULICI MALÁ, MIMOŇ</v>
      </c>
      <c r="F85" s="293"/>
      <c r="G85" s="293"/>
      <c r="H85" s="293"/>
      <c r="L85" s="125"/>
    </row>
    <row r="86" spans="2:47" s="167" customFormat="1" ht="12" customHeight="1">
      <c r="B86" s="125"/>
      <c r="C86" s="166" t="s">
        <v>91</v>
      </c>
      <c r="L86" s="125"/>
    </row>
    <row r="87" spans="2:47" s="167" customFormat="1" ht="16.5" customHeight="1">
      <c r="B87" s="125"/>
      <c r="E87" s="290" t="str">
        <f>E9</f>
        <v>01A - komunikace - město Mimoň</v>
      </c>
      <c r="F87" s="291"/>
      <c r="G87" s="291"/>
      <c r="H87" s="291"/>
      <c r="L87" s="125"/>
    </row>
    <row r="88" spans="2:47" s="167" customFormat="1" ht="6.95" customHeight="1">
      <c r="B88" s="125"/>
      <c r="L88" s="125"/>
    </row>
    <row r="89" spans="2:47" s="167" customFormat="1" ht="12" customHeight="1">
      <c r="B89" s="125"/>
      <c r="C89" s="166" t="s">
        <v>18</v>
      </c>
      <c r="F89" s="168" t="str">
        <f>F12</f>
        <v xml:space="preserve"> </v>
      </c>
      <c r="I89" s="166" t="s">
        <v>20</v>
      </c>
      <c r="J89" s="169" t="str">
        <f>IF(J12="","",J12)</f>
        <v>15. 2. 2025</v>
      </c>
      <c r="L89" s="125"/>
    </row>
    <row r="90" spans="2:47" s="167" customFormat="1" ht="6.95" customHeight="1">
      <c r="B90" s="125"/>
      <c r="L90" s="125"/>
    </row>
    <row r="91" spans="2:47" s="167" customFormat="1" ht="15.2" customHeight="1">
      <c r="B91" s="125"/>
      <c r="C91" s="166" t="s">
        <v>22</v>
      </c>
      <c r="F91" s="168" t="str">
        <f>E15</f>
        <v xml:space="preserve"> </v>
      </c>
      <c r="I91" s="166" t="s">
        <v>26</v>
      </c>
      <c r="J91" s="172" t="str">
        <f>E21</f>
        <v xml:space="preserve"> </v>
      </c>
      <c r="L91" s="125"/>
    </row>
    <row r="92" spans="2:47" s="167" customFormat="1" ht="15.2" customHeight="1">
      <c r="B92" s="125"/>
      <c r="C92" s="166" t="s">
        <v>25</v>
      </c>
      <c r="F92" s="168" t="str">
        <f>IF(E18="","",E18)</f>
        <v xml:space="preserve"> </v>
      </c>
      <c r="I92" s="166" t="s">
        <v>28</v>
      </c>
      <c r="J92" s="172" t="str">
        <f>E24</f>
        <v xml:space="preserve"> </v>
      </c>
      <c r="L92" s="125"/>
    </row>
    <row r="93" spans="2:47" s="167" customFormat="1" ht="10.35" customHeight="1">
      <c r="B93" s="125"/>
      <c r="L93" s="125"/>
    </row>
    <row r="94" spans="2:47" s="167" customFormat="1" ht="29.25" customHeight="1">
      <c r="B94" s="125"/>
      <c r="C94" s="197" t="s">
        <v>94</v>
      </c>
      <c r="D94" s="180"/>
      <c r="E94" s="180"/>
      <c r="F94" s="180"/>
      <c r="G94" s="180"/>
      <c r="H94" s="180"/>
      <c r="I94" s="180"/>
      <c r="J94" s="198" t="s">
        <v>95</v>
      </c>
      <c r="K94" s="180"/>
      <c r="L94" s="125"/>
    </row>
    <row r="95" spans="2:47" s="167" customFormat="1" ht="10.35" customHeight="1">
      <c r="B95" s="125"/>
      <c r="L95" s="125"/>
    </row>
    <row r="96" spans="2:47" s="167" customFormat="1" ht="22.9" customHeight="1">
      <c r="B96" s="125"/>
      <c r="C96" s="199" t="s">
        <v>96</v>
      </c>
      <c r="J96" s="175">
        <f>J123</f>
        <v>120000</v>
      </c>
      <c r="L96" s="125"/>
      <c r="AU96" s="160" t="s">
        <v>97</v>
      </c>
    </row>
    <row r="97" spans="2:12" s="201" customFormat="1" ht="24.95" customHeight="1">
      <c r="B97" s="200"/>
      <c r="D97" s="202" t="s">
        <v>98</v>
      </c>
      <c r="E97" s="203"/>
      <c r="F97" s="203"/>
      <c r="G97" s="203"/>
      <c r="H97" s="203"/>
      <c r="I97" s="203"/>
      <c r="J97" s="204">
        <f>J124</f>
        <v>120000</v>
      </c>
      <c r="L97" s="200"/>
    </row>
    <row r="98" spans="2:12" s="206" customFormat="1" ht="19.899999999999999" customHeight="1">
      <c r="B98" s="205"/>
      <c r="D98" s="207" t="s">
        <v>99</v>
      </c>
      <c r="E98" s="208"/>
      <c r="F98" s="208"/>
      <c r="G98" s="208"/>
      <c r="H98" s="208"/>
      <c r="I98" s="208"/>
      <c r="J98" s="209">
        <f>J125</f>
        <v>0</v>
      </c>
      <c r="L98" s="205"/>
    </row>
    <row r="99" spans="2:12" s="206" customFormat="1" ht="19.899999999999999" customHeight="1">
      <c r="B99" s="205"/>
      <c r="D99" s="207" t="s">
        <v>100</v>
      </c>
      <c r="E99" s="208"/>
      <c r="F99" s="208"/>
      <c r="G99" s="208"/>
      <c r="H99" s="208"/>
      <c r="I99" s="208"/>
      <c r="J99" s="209">
        <f>J132</f>
        <v>0</v>
      </c>
      <c r="L99" s="205"/>
    </row>
    <row r="100" spans="2:12" s="206" customFormat="1" ht="19.899999999999999" customHeight="1">
      <c r="B100" s="205"/>
      <c r="D100" s="207" t="s">
        <v>101</v>
      </c>
      <c r="E100" s="208"/>
      <c r="F100" s="208"/>
      <c r="G100" s="208"/>
      <c r="H100" s="208"/>
      <c r="I100" s="208"/>
      <c r="J100" s="209">
        <f>J137</f>
        <v>120000</v>
      </c>
      <c r="L100" s="205"/>
    </row>
    <row r="101" spans="2:12" s="206" customFormat="1" ht="19.899999999999999" customHeight="1">
      <c r="B101" s="205"/>
      <c r="D101" s="207" t="s">
        <v>102</v>
      </c>
      <c r="E101" s="208"/>
      <c r="F101" s="208"/>
      <c r="G101" s="208"/>
      <c r="H101" s="208"/>
      <c r="I101" s="208"/>
      <c r="J101" s="209">
        <f>J142</f>
        <v>0</v>
      </c>
      <c r="L101" s="205"/>
    </row>
    <row r="102" spans="2:12" s="206" customFormat="1" ht="19.899999999999999" customHeight="1">
      <c r="B102" s="205"/>
      <c r="D102" s="207" t="s">
        <v>103</v>
      </c>
      <c r="E102" s="208"/>
      <c r="F102" s="208"/>
      <c r="G102" s="208"/>
      <c r="H102" s="208"/>
      <c r="I102" s="208"/>
      <c r="J102" s="209">
        <f>J150</f>
        <v>0</v>
      </c>
      <c r="L102" s="205"/>
    </row>
    <row r="103" spans="2:12" s="206" customFormat="1" ht="19.899999999999999" customHeight="1">
      <c r="B103" s="205"/>
      <c r="D103" s="207" t="s">
        <v>104</v>
      </c>
      <c r="E103" s="208"/>
      <c r="F103" s="208"/>
      <c r="G103" s="208"/>
      <c r="H103" s="208"/>
      <c r="I103" s="208"/>
      <c r="J103" s="209">
        <f>J156</f>
        <v>0</v>
      </c>
      <c r="L103" s="205"/>
    </row>
    <row r="104" spans="2:12" s="167" customFormat="1" ht="21.75" customHeight="1">
      <c r="B104" s="125"/>
      <c r="L104" s="125"/>
    </row>
    <row r="105" spans="2:12" s="167" customFormat="1" ht="6.95" customHeight="1">
      <c r="B105" s="193"/>
      <c r="C105" s="194"/>
      <c r="D105" s="194"/>
      <c r="E105" s="194"/>
      <c r="F105" s="194"/>
      <c r="G105" s="194"/>
      <c r="H105" s="194"/>
      <c r="I105" s="194"/>
      <c r="J105" s="194"/>
      <c r="K105" s="194"/>
      <c r="L105" s="125"/>
    </row>
    <row r="109" spans="2:12" s="167" customFormat="1" ht="6.95" customHeight="1">
      <c r="B109" s="195"/>
      <c r="C109" s="196"/>
      <c r="D109" s="196"/>
      <c r="E109" s="196"/>
      <c r="F109" s="196"/>
      <c r="G109" s="196"/>
      <c r="H109" s="196"/>
      <c r="I109" s="196"/>
      <c r="J109" s="196"/>
      <c r="K109" s="196"/>
      <c r="L109" s="125"/>
    </row>
    <row r="110" spans="2:12" s="167" customFormat="1" ht="24.95" customHeight="1">
      <c r="B110" s="125"/>
      <c r="C110" s="164" t="s">
        <v>105</v>
      </c>
      <c r="L110" s="125"/>
    </row>
    <row r="111" spans="2:12" s="167" customFormat="1" ht="6.95" customHeight="1">
      <c r="B111" s="125"/>
      <c r="L111" s="125"/>
    </row>
    <row r="112" spans="2:12" s="167" customFormat="1" ht="12" customHeight="1">
      <c r="B112" s="125"/>
      <c r="C112" s="166" t="s">
        <v>14</v>
      </c>
      <c r="L112" s="125"/>
    </row>
    <row r="113" spans="2:65" s="167" customFormat="1" ht="16.5" customHeight="1">
      <c r="B113" s="125"/>
      <c r="E113" s="292" t="str">
        <f>E7</f>
        <v>OPRAVA KOMUNIKACE V ULICI MALÁ, MIMOŇ</v>
      </c>
      <c r="F113" s="293"/>
      <c r="G113" s="293"/>
      <c r="H113" s="293"/>
      <c r="L113" s="125"/>
    </row>
    <row r="114" spans="2:65" s="167" customFormat="1" ht="12" customHeight="1">
      <c r="B114" s="125"/>
      <c r="C114" s="166" t="s">
        <v>91</v>
      </c>
      <c r="L114" s="125"/>
    </row>
    <row r="115" spans="2:65" s="167" customFormat="1" ht="16.5" customHeight="1">
      <c r="B115" s="125"/>
      <c r="E115" s="290" t="str">
        <f>E9</f>
        <v>01A - komunikace - město Mimoň</v>
      </c>
      <c r="F115" s="291"/>
      <c r="G115" s="291"/>
      <c r="H115" s="291"/>
      <c r="L115" s="125"/>
    </row>
    <row r="116" spans="2:65" s="167" customFormat="1" ht="6.95" customHeight="1">
      <c r="B116" s="125"/>
      <c r="L116" s="125"/>
    </row>
    <row r="117" spans="2:65" s="167" customFormat="1" ht="12" customHeight="1">
      <c r="B117" s="125"/>
      <c r="C117" s="166" t="s">
        <v>18</v>
      </c>
      <c r="F117" s="168" t="str">
        <f>F12</f>
        <v xml:space="preserve"> </v>
      </c>
      <c r="I117" s="166" t="s">
        <v>20</v>
      </c>
      <c r="J117" s="169" t="str">
        <f>IF(J12="","",J12)</f>
        <v>15. 2. 2025</v>
      </c>
      <c r="L117" s="125"/>
    </row>
    <row r="118" spans="2:65" s="167" customFormat="1" ht="6.95" customHeight="1">
      <c r="B118" s="125"/>
      <c r="L118" s="125"/>
    </row>
    <row r="119" spans="2:65" s="167" customFormat="1" ht="15.2" customHeight="1">
      <c r="B119" s="125"/>
      <c r="C119" s="166" t="s">
        <v>22</v>
      </c>
      <c r="F119" s="168" t="str">
        <f>E15</f>
        <v xml:space="preserve"> </v>
      </c>
      <c r="I119" s="166" t="s">
        <v>26</v>
      </c>
      <c r="J119" s="172" t="str">
        <f>E21</f>
        <v xml:space="preserve"> </v>
      </c>
      <c r="L119" s="125"/>
    </row>
    <row r="120" spans="2:65" s="167" customFormat="1" ht="15.2" customHeight="1">
      <c r="B120" s="125"/>
      <c r="C120" s="166" t="s">
        <v>25</v>
      </c>
      <c r="F120" s="168" t="str">
        <f>IF(E18="","",E18)</f>
        <v xml:space="preserve"> </v>
      </c>
      <c r="I120" s="166" t="s">
        <v>28</v>
      </c>
      <c r="J120" s="172" t="str">
        <f>E24</f>
        <v xml:space="preserve"> </v>
      </c>
      <c r="L120" s="125"/>
    </row>
    <row r="121" spans="2:65" s="167" customFormat="1" ht="10.35" customHeight="1">
      <c r="B121" s="125"/>
      <c r="L121" s="125"/>
    </row>
    <row r="122" spans="2:65" s="218" customFormat="1" ht="29.25" customHeight="1">
      <c r="B122" s="210"/>
      <c r="C122" s="211" t="s">
        <v>106</v>
      </c>
      <c r="D122" s="212" t="s">
        <v>55</v>
      </c>
      <c r="E122" s="212" t="s">
        <v>51</v>
      </c>
      <c r="F122" s="212" t="s">
        <v>52</v>
      </c>
      <c r="G122" s="212" t="s">
        <v>107</v>
      </c>
      <c r="H122" s="212" t="s">
        <v>108</v>
      </c>
      <c r="I122" s="212" t="s">
        <v>109</v>
      </c>
      <c r="J122" s="213" t="s">
        <v>95</v>
      </c>
      <c r="K122" s="214" t="s">
        <v>110</v>
      </c>
      <c r="L122" s="210"/>
      <c r="M122" s="215" t="s">
        <v>1</v>
      </c>
      <c r="N122" s="216" t="s">
        <v>34</v>
      </c>
      <c r="O122" s="216" t="s">
        <v>111</v>
      </c>
      <c r="P122" s="216" t="s">
        <v>112</v>
      </c>
      <c r="Q122" s="216" t="s">
        <v>113</v>
      </c>
      <c r="R122" s="216" t="s">
        <v>114</v>
      </c>
      <c r="S122" s="216" t="s">
        <v>115</v>
      </c>
      <c r="T122" s="217" t="s">
        <v>116</v>
      </c>
    </row>
    <row r="123" spans="2:65" s="167" customFormat="1" ht="22.9" customHeight="1">
      <c r="B123" s="125"/>
      <c r="C123" s="219" t="s">
        <v>117</v>
      </c>
      <c r="J123" s="220">
        <f>BK123</f>
        <v>120000</v>
      </c>
      <c r="L123" s="125"/>
      <c r="M123" s="221"/>
      <c r="N123" s="173"/>
      <c r="O123" s="173"/>
      <c r="P123" s="222">
        <f>P124</f>
        <v>1166.880754</v>
      </c>
      <c r="Q123" s="173"/>
      <c r="R123" s="222">
        <f>R124</f>
        <v>30.790770000000002</v>
      </c>
      <c r="S123" s="173"/>
      <c r="T123" s="223">
        <f>T124</f>
        <v>811.58</v>
      </c>
      <c r="AT123" s="160" t="s">
        <v>69</v>
      </c>
      <c r="AU123" s="160" t="s">
        <v>97</v>
      </c>
      <c r="BK123" s="224">
        <f>BK124</f>
        <v>120000</v>
      </c>
    </row>
    <row r="124" spans="2:65" s="226" customFormat="1" ht="25.9" customHeight="1">
      <c r="B124" s="225"/>
      <c r="D124" s="227" t="s">
        <v>69</v>
      </c>
      <c r="E124" s="228" t="s">
        <v>118</v>
      </c>
      <c r="F124" s="228" t="s">
        <v>119</v>
      </c>
      <c r="J124" s="229">
        <f>BK124</f>
        <v>120000</v>
      </c>
      <c r="L124" s="225"/>
      <c r="M124" s="230"/>
      <c r="P124" s="231">
        <f>P125+P132+P137+P142+P150+P156</f>
        <v>1166.880754</v>
      </c>
      <c r="R124" s="231">
        <f>R125+R132+R137+R142+R150+R156</f>
        <v>30.790770000000002</v>
      </c>
      <c r="T124" s="232">
        <f>T125+T132+T137+T142+T150+T156</f>
        <v>811.58</v>
      </c>
      <c r="AR124" s="227" t="s">
        <v>78</v>
      </c>
      <c r="AT124" s="233" t="s">
        <v>69</v>
      </c>
      <c r="AU124" s="233" t="s">
        <v>70</v>
      </c>
      <c r="AY124" s="227" t="s">
        <v>120</v>
      </c>
      <c r="BK124" s="234">
        <f>BK125+BK132+BK137+BK142+BK150+BK156</f>
        <v>120000</v>
      </c>
    </row>
    <row r="125" spans="2:65" s="226" customFormat="1" ht="22.9" customHeight="1">
      <c r="B125" s="225"/>
      <c r="D125" s="227" t="s">
        <v>69</v>
      </c>
      <c r="E125" s="235" t="s">
        <v>78</v>
      </c>
      <c r="F125" s="235" t="s">
        <v>121</v>
      </c>
      <c r="J125" s="236">
        <f>BK125</f>
        <v>0</v>
      </c>
      <c r="L125" s="225"/>
      <c r="M125" s="230"/>
      <c r="P125" s="231">
        <f>SUM(P126:P131)</f>
        <v>282.4975</v>
      </c>
      <c r="R125" s="231">
        <f>SUM(R126:R131)</f>
        <v>3.3700000000000001E-2</v>
      </c>
      <c r="T125" s="232">
        <f>SUM(T126:T131)</f>
        <v>811.58</v>
      </c>
      <c r="AR125" s="227" t="s">
        <v>78</v>
      </c>
      <c r="AT125" s="233" t="s">
        <v>69</v>
      </c>
      <c r="AU125" s="233" t="s">
        <v>78</v>
      </c>
      <c r="AY125" s="227" t="s">
        <v>120</v>
      </c>
      <c r="BK125" s="234">
        <f>SUM(BK126:BK131)</f>
        <v>0</v>
      </c>
    </row>
    <row r="126" spans="2:65" s="167" customFormat="1" ht="24.2" customHeight="1">
      <c r="B126" s="125"/>
      <c r="C126" s="126" t="s">
        <v>78</v>
      </c>
      <c r="D126" s="126" t="s">
        <v>122</v>
      </c>
      <c r="E126" s="127" t="s">
        <v>123</v>
      </c>
      <c r="F126" s="128" t="s">
        <v>124</v>
      </c>
      <c r="G126" s="129" t="s">
        <v>125</v>
      </c>
      <c r="H126" s="237">
        <v>842.5</v>
      </c>
      <c r="I126" s="130">
        <v>0</v>
      </c>
      <c r="J126" s="130">
        <f t="shared" ref="J126:J131" si="0">ROUND(I126*H126,2)</f>
        <v>0</v>
      </c>
      <c r="K126" s="131"/>
      <c r="L126" s="125"/>
      <c r="M126" s="238" t="s">
        <v>1</v>
      </c>
      <c r="N126" s="239" t="s">
        <v>35</v>
      </c>
      <c r="O126" s="240">
        <v>0.11899999999999999</v>
      </c>
      <c r="P126" s="240">
        <f t="shared" ref="P126:P131" si="1">O126*H126</f>
        <v>100.25749999999999</v>
      </c>
      <c r="Q126" s="240">
        <v>0</v>
      </c>
      <c r="R126" s="240">
        <f t="shared" ref="R126:R131" si="2">Q126*H126</f>
        <v>0</v>
      </c>
      <c r="S126" s="240">
        <v>0.44</v>
      </c>
      <c r="T126" s="241">
        <f t="shared" ref="T126:T131" si="3">S126*H126</f>
        <v>370.7</v>
      </c>
      <c r="AR126" s="242" t="s">
        <v>126</v>
      </c>
      <c r="AT126" s="242" t="s">
        <v>122</v>
      </c>
      <c r="AU126" s="242" t="s">
        <v>80</v>
      </c>
      <c r="AY126" s="160" t="s">
        <v>120</v>
      </c>
      <c r="BE126" s="243">
        <f t="shared" ref="BE126:BE131" si="4">IF(N126="základní",J126,0)</f>
        <v>0</v>
      </c>
      <c r="BF126" s="243">
        <f t="shared" ref="BF126:BF131" si="5">IF(N126="snížená",J126,0)</f>
        <v>0</v>
      </c>
      <c r="BG126" s="243">
        <f t="shared" ref="BG126:BG131" si="6">IF(N126="zákl. přenesená",J126,0)</f>
        <v>0</v>
      </c>
      <c r="BH126" s="243">
        <f t="shared" ref="BH126:BH131" si="7">IF(N126="sníž. přenesená",J126,0)</f>
        <v>0</v>
      </c>
      <c r="BI126" s="243">
        <f t="shared" ref="BI126:BI131" si="8">IF(N126="nulová",J126,0)</f>
        <v>0</v>
      </c>
      <c r="BJ126" s="160" t="s">
        <v>78</v>
      </c>
      <c r="BK126" s="243">
        <f t="shared" ref="BK126:BK131" si="9">ROUND(I126*H126,2)</f>
        <v>0</v>
      </c>
      <c r="BL126" s="160" t="s">
        <v>126</v>
      </c>
      <c r="BM126" s="242" t="s">
        <v>127</v>
      </c>
    </row>
    <row r="127" spans="2:65" s="167" customFormat="1" ht="24.2" customHeight="1">
      <c r="B127" s="125"/>
      <c r="C127" s="126" t="s">
        <v>80</v>
      </c>
      <c r="D127" s="126" t="s">
        <v>122</v>
      </c>
      <c r="E127" s="127" t="s">
        <v>128</v>
      </c>
      <c r="F127" s="128" t="s">
        <v>129</v>
      </c>
      <c r="G127" s="129" t="s">
        <v>125</v>
      </c>
      <c r="H127" s="237">
        <v>842.5</v>
      </c>
      <c r="I127" s="130">
        <v>0</v>
      </c>
      <c r="J127" s="130">
        <f t="shared" si="0"/>
        <v>0</v>
      </c>
      <c r="K127" s="131"/>
      <c r="L127" s="125"/>
      <c r="M127" s="238" t="s">
        <v>1</v>
      </c>
      <c r="N127" s="239" t="s">
        <v>35</v>
      </c>
      <c r="O127" s="240">
        <v>0.16200000000000001</v>
      </c>
      <c r="P127" s="240">
        <f t="shared" si="1"/>
        <v>136.48500000000001</v>
      </c>
      <c r="Q127" s="240">
        <v>0</v>
      </c>
      <c r="R127" s="240">
        <f t="shared" si="2"/>
        <v>0</v>
      </c>
      <c r="S127" s="240">
        <v>0.24</v>
      </c>
      <c r="T127" s="241">
        <f t="shared" si="3"/>
        <v>202.2</v>
      </c>
      <c r="AR127" s="242" t="s">
        <v>126</v>
      </c>
      <c r="AT127" s="242" t="s">
        <v>122</v>
      </c>
      <c r="AU127" s="242" t="s">
        <v>80</v>
      </c>
      <c r="AY127" s="160" t="s">
        <v>120</v>
      </c>
      <c r="BE127" s="243">
        <f t="shared" si="4"/>
        <v>0</v>
      </c>
      <c r="BF127" s="243">
        <f t="shared" si="5"/>
        <v>0</v>
      </c>
      <c r="BG127" s="243">
        <f t="shared" si="6"/>
        <v>0</v>
      </c>
      <c r="BH127" s="243">
        <f t="shared" si="7"/>
        <v>0</v>
      </c>
      <c r="BI127" s="243">
        <f t="shared" si="8"/>
        <v>0</v>
      </c>
      <c r="BJ127" s="160" t="s">
        <v>78</v>
      </c>
      <c r="BK127" s="243">
        <f t="shared" si="9"/>
        <v>0</v>
      </c>
      <c r="BL127" s="160" t="s">
        <v>126</v>
      </c>
      <c r="BM127" s="242" t="s">
        <v>130</v>
      </c>
    </row>
    <row r="128" spans="2:65" s="167" customFormat="1" ht="24.2" customHeight="1">
      <c r="B128" s="125"/>
      <c r="C128" s="126" t="s">
        <v>131</v>
      </c>
      <c r="D128" s="126" t="s">
        <v>122</v>
      </c>
      <c r="E128" s="127" t="s">
        <v>132</v>
      </c>
      <c r="F128" s="128" t="s">
        <v>133</v>
      </c>
      <c r="G128" s="129" t="s">
        <v>125</v>
      </c>
      <c r="H128" s="237">
        <v>1685</v>
      </c>
      <c r="I128" s="130">
        <v>0</v>
      </c>
      <c r="J128" s="130">
        <f>ROUND(I128*H128,2)</f>
        <v>0</v>
      </c>
      <c r="K128" s="131"/>
      <c r="L128" s="125"/>
      <c r="M128" s="238" t="s">
        <v>1</v>
      </c>
      <c r="N128" s="239" t="s">
        <v>35</v>
      </c>
      <c r="O128" s="240">
        <v>1.2999999999999999E-2</v>
      </c>
      <c r="P128" s="240">
        <f t="shared" si="1"/>
        <v>21.904999999999998</v>
      </c>
      <c r="Q128" s="240">
        <v>2.0000000000000002E-5</v>
      </c>
      <c r="R128" s="240">
        <f t="shared" si="2"/>
        <v>3.3700000000000001E-2</v>
      </c>
      <c r="S128" s="240">
        <v>0.13800000000000001</v>
      </c>
      <c r="T128" s="241">
        <f t="shared" si="3"/>
        <v>232.53000000000003</v>
      </c>
      <c r="AR128" s="242" t="s">
        <v>126</v>
      </c>
      <c r="AT128" s="242" t="s">
        <v>122</v>
      </c>
      <c r="AU128" s="242" t="s">
        <v>80</v>
      </c>
      <c r="AY128" s="160" t="s">
        <v>120</v>
      </c>
      <c r="BE128" s="243">
        <f t="shared" si="4"/>
        <v>0</v>
      </c>
      <c r="BF128" s="243">
        <f t="shared" si="5"/>
        <v>0</v>
      </c>
      <c r="BG128" s="243">
        <f t="shared" si="6"/>
        <v>0</v>
      </c>
      <c r="BH128" s="243">
        <f t="shared" si="7"/>
        <v>0</v>
      </c>
      <c r="BI128" s="243">
        <f t="shared" si="8"/>
        <v>0</v>
      </c>
      <c r="BJ128" s="160" t="s">
        <v>78</v>
      </c>
      <c r="BK128" s="243">
        <f t="shared" si="9"/>
        <v>0</v>
      </c>
      <c r="BL128" s="160" t="s">
        <v>126</v>
      </c>
      <c r="BM128" s="242" t="s">
        <v>134</v>
      </c>
    </row>
    <row r="129" spans="2:65" s="167" customFormat="1" ht="16.5" customHeight="1">
      <c r="B129" s="125"/>
      <c r="C129" s="126" t="s">
        <v>126</v>
      </c>
      <c r="D129" s="126" t="s">
        <v>122</v>
      </c>
      <c r="E129" s="127" t="s">
        <v>135</v>
      </c>
      <c r="F129" s="128" t="s">
        <v>136</v>
      </c>
      <c r="G129" s="129" t="s">
        <v>137</v>
      </c>
      <c r="H129" s="237">
        <v>30</v>
      </c>
      <c r="I129" s="130">
        <v>0</v>
      </c>
      <c r="J129" s="130">
        <f t="shared" si="0"/>
        <v>0</v>
      </c>
      <c r="K129" s="131"/>
      <c r="L129" s="125"/>
      <c r="M129" s="238" t="s">
        <v>1</v>
      </c>
      <c r="N129" s="239" t="s">
        <v>35</v>
      </c>
      <c r="O129" s="240">
        <v>0.13300000000000001</v>
      </c>
      <c r="P129" s="240">
        <f t="shared" si="1"/>
        <v>3.99</v>
      </c>
      <c r="Q129" s="240">
        <v>0</v>
      </c>
      <c r="R129" s="240">
        <f t="shared" si="2"/>
        <v>0</v>
      </c>
      <c r="S129" s="240">
        <v>0.20499999999999999</v>
      </c>
      <c r="T129" s="241">
        <f t="shared" si="3"/>
        <v>6.1499999999999995</v>
      </c>
      <c r="AR129" s="242" t="s">
        <v>126</v>
      </c>
      <c r="AT129" s="242" t="s">
        <v>122</v>
      </c>
      <c r="AU129" s="242" t="s">
        <v>80</v>
      </c>
      <c r="AY129" s="160" t="s">
        <v>120</v>
      </c>
      <c r="BE129" s="243">
        <f t="shared" si="4"/>
        <v>0</v>
      </c>
      <c r="BF129" s="243">
        <f t="shared" si="5"/>
        <v>0</v>
      </c>
      <c r="BG129" s="243">
        <f t="shared" si="6"/>
        <v>0</v>
      </c>
      <c r="BH129" s="243">
        <f t="shared" si="7"/>
        <v>0</v>
      </c>
      <c r="BI129" s="243">
        <f t="shared" si="8"/>
        <v>0</v>
      </c>
      <c r="BJ129" s="160" t="s">
        <v>78</v>
      </c>
      <c r="BK129" s="243">
        <f t="shared" si="9"/>
        <v>0</v>
      </c>
      <c r="BL129" s="160" t="s">
        <v>126</v>
      </c>
      <c r="BM129" s="242" t="s">
        <v>138</v>
      </c>
    </row>
    <row r="130" spans="2:65" s="167" customFormat="1" ht="24.2" customHeight="1">
      <c r="B130" s="125"/>
      <c r="C130" s="126" t="s">
        <v>139</v>
      </c>
      <c r="D130" s="126" t="s">
        <v>122</v>
      </c>
      <c r="E130" s="127" t="s">
        <v>140</v>
      </c>
      <c r="F130" s="128" t="s">
        <v>141</v>
      </c>
      <c r="G130" s="129" t="s">
        <v>142</v>
      </c>
      <c r="H130" s="237">
        <v>7.5</v>
      </c>
      <c r="I130" s="130">
        <v>0</v>
      </c>
      <c r="J130" s="130">
        <f t="shared" si="0"/>
        <v>0</v>
      </c>
      <c r="K130" s="131"/>
      <c r="L130" s="125"/>
      <c r="M130" s="238" t="s">
        <v>1</v>
      </c>
      <c r="N130" s="239" t="s">
        <v>35</v>
      </c>
      <c r="O130" s="240">
        <v>0.626</v>
      </c>
      <c r="P130" s="240">
        <f t="shared" si="1"/>
        <v>4.6950000000000003</v>
      </c>
      <c r="Q130" s="240">
        <v>0</v>
      </c>
      <c r="R130" s="240">
        <f t="shared" si="2"/>
        <v>0</v>
      </c>
      <c r="S130" s="240">
        <v>0</v>
      </c>
      <c r="T130" s="241">
        <f t="shared" si="3"/>
        <v>0</v>
      </c>
      <c r="AR130" s="242" t="s">
        <v>126</v>
      </c>
      <c r="AT130" s="242" t="s">
        <v>122</v>
      </c>
      <c r="AU130" s="242" t="s">
        <v>80</v>
      </c>
      <c r="AY130" s="160" t="s">
        <v>120</v>
      </c>
      <c r="BE130" s="243">
        <f t="shared" si="4"/>
        <v>0</v>
      </c>
      <c r="BF130" s="243">
        <f t="shared" si="5"/>
        <v>0</v>
      </c>
      <c r="BG130" s="243">
        <f t="shared" si="6"/>
        <v>0</v>
      </c>
      <c r="BH130" s="243">
        <f t="shared" si="7"/>
        <v>0</v>
      </c>
      <c r="BI130" s="243">
        <f t="shared" si="8"/>
        <v>0</v>
      </c>
      <c r="BJ130" s="160" t="s">
        <v>78</v>
      </c>
      <c r="BK130" s="243">
        <f t="shared" si="9"/>
        <v>0</v>
      </c>
      <c r="BL130" s="160" t="s">
        <v>126</v>
      </c>
      <c r="BM130" s="242" t="s">
        <v>143</v>
      </c>
    </row>
    <row r="131" spans="2:65" s="167" customFormat="1" ht="21.75" customHeight="1">
      <c r="B131" s="125"/>
      <c r="C131" s="126" t="s">
        <v>144</v>
      </c>
      <c r="D131" s="126" t="s">
        <v>122</v>
      </c>
      <c r="E131" s="127" t="s">
        <v>145</v>
      </c>
      <c r="F131" s="128" t="s">
        <v>146</v>
      </c>
      <c r="G131" s="129" t="s">
        <v>125</v>
      </c>
      <c r="H131" s="237">
        <v>842.5</v>
      </c>
      <c r="I131" s="130">
        <v>0</v>
      </c>
      <c r="J131" s="130">
        <f t="shared" si="0"/>
        <v>0</v>
      </c>
      <c r="K131" s="131"/>
      <c r="L131" s="125"/>
      <c r="M131" s="238" t="s">
        <v>1</v>
      </c>
      <c r="N131" s="239" t="s">
        <v>35</v>
      </c>
      <c r="O131" s="240">
        <v>1.7999999999999999E-2</v>
      </c>
      <c r="P131" s="240">
        <f t="shared" si="1"/>
        <v>15.164999999999999</v>
      </c>
      <c r="Q131" s="240">
        <v>0</v>
      </c>
      <c r="R131" s="240">
        <f t="shared" si="2"/>
        <v>0</v>
      </c>
      <c r="S131" s="240">
        <v>0</v>
      </c>
      <c r="T131" s="241">
        <f t="shared" si="3"/>
        <v>0</v>
      </c>
      <c r="AR131" s="242" t="s">
        <v>126</v>
      </c>
      <c r="AT131" s="242" t="s">
        <v>122</v>
      </c>
      <c r="AU131" s="242" t="s">
        <v>80</v>
      </c>
      <c r="AY131" s="160" t="s">
        <v>120</v>
      </c>
      <c r="BE131" s="243">
        <f t="shared" si="4"/>
        <v>0</v>
      </c>
      <c r="BF131" s="243">
        <f t="shared" si="5"/>
        <v>0</v>
      </c>
      <c r="BG131" s="243">
        <f t="shared" si="6"/>
        <v>0</v>
      </c>
      <c r="BH131" s="243">
        <f t="shared" si="7"/>
        <v>0</v>
      </c>
      <c r="BI131" s="243">
        <f t="shared" si="8"/>
        <v>0</v>
      </c>
      <c r="BJ131" s="160" t="s">
        <v>78</v>
      </c>
      <c r="BK131" s="243">
        <f t="shared" si="9"/>
        <v>0</v>
      </c>
      <c r="BL131" s="160" t="s">
        <v>126</v>
      </c>
      <c r="BM131" s="242" t="s">
        <v>147</v>
      </c>
    </row>
    <row r="132" spans="2:65" s="226" customFormat="1" ht="22.9" customHeight="1">
      <c r="B132" s="225"/>
      <c r="D132" s="227" t="s">
        <v>69</v>
      </c>
      <c r="E132" s="235" t="s">
        <v>139</v>
      </c>
      <c r="F132" s="235" t="s">
        <v>148</v>
      </c>
      <c r="J132" s="236">
        <f>BK132</f>
        <v>0</v>
      </c>
      <c r="L132" s="225"/>
      <c r="M132" s="230"/>
      <c r="P132" s="231">
        <f>SUM(P133:P136)</f>
        <v>195.46</v>
      </c>
      <c r="R132" s="231">
        <f>SUM(R133:R136)</f>
        <v>0</v>
      </c>
      <c r="T132" s="232">
        <f>SUM(T133:T136)</f>
        <v>0</v>
      </c>
      <c r="AR132" s="227" t="s">
        <v>78</v>
      </c>
      <c r="AT132" s="233" t="s">
        <v>69</v>
      </c>
      <c r="AU132" s="233" t="s">
        <v>78</v>
      </c>
      <c r="AY132" s="227" t="s">
        <v>120</v>
      </c>
      <c r="BK132" s="234">
        <f>SUM(BK133:BK136)</f>
        <v>0</v>
      </c>
    </row>
    <row r="133" spans="2:65" s="167" customFormat="1" ht="16.5" customHeight="1">
      <c r="B133" s="125"/>
      <c r="C133" s="126" t="s">
        <v>149</v>
      </c>
      <c r="D133" s="126" t="s">
        <v>122</v>
      </c>
      <c r="E133" s="127" t="s">
        <v>150</v>
      </c>
      <c r="F133" s="128" t="s">
        <v>151</v>
      </c>
      <c r="G133" s="129" t="s">
        <v>125</v>
      </c>
      <c r="H133" s="237">
        <v>842.5</v>
      </c>
      <c r="I133" s="130">
        <v>0</v>
      </c>
      <c r="J133" s="130">
        <f>ROUND(I133*H133,2)</f>
        <v>0</v>
      </c>
      <c r="K133" s="131"/>
      <c r="L133" s="125"/>
      <c r="M133" s="238" t="s">
        <v>1</v>
      </c>
      <c r="N133" s="239" t="s">
        <v>35</v>
      </c>
      <c r="O133" s="240">
        <v>2.9000000000000001E-2</v>
      </c>
      <c r="P133" s="240">
        <f>O133*H133</f>
        <v>24.432500000000001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AR133" s="242" t="s">
        <v>126</v>
      </c>
      <c r="AT133" s="242" t="s">
        <v>122</v>
      </c>
      <c r="AU133" s="242" t="s">
        <v>80</v>
      </c>
      <c r="AY133" s="160" t="s">
        <v>120</v>
      </c>
      <c r="BE133" s="243">
        <f>IF(N133="základní",J133,0)</f>
        <v>0</v>
      </c>
      <c r="BF133" s="243">
        <f>IF(N133="snížená",J133,0)</f>
        <v>0</v>
      </c>
      <c r="BG133" s="243">
        <f>IF(N133="zákl. přenesená",J133,0)</f>
        <v>0</v>
      </c>
      <c r="BH133" s="243">
        <f>IF(N133="sníž. přenesená",J133,0)</f>
        <v>0</v>
      </c>
      <c r="BI133" s="243">
        <f>IF(N133="nulová",J133,0)</f>
        <v>0</v>
      </c>
      <c r="BJ133" s="160" t="s">
        <v>78</v>
      </c>
      <c r="BK133" s="243">
        <f>ROUND(I133*H133,2)</f>
        <v>0</v>
      </c>
      <c r="BL133" s="160" t="s">
        <v>126</v>
      </c>
      <c r="BM133" s="242" t="s">
        <v>152</v>
      </c>
    </row>
    <row r="134" spans="2:65" s="167" customFormat="1" ht="24.2" customHeight="1">
      <c r="B134" s="125"/>
      <c r="C134" s="126" t="s">
        <v>153</v>
      </c>
      <c r="D134" s="126" t="s">
        <v>122</v>
      </c>
      <c r="E134" s="127" t="s">
        <v>154</v>
      </c>
      <c r="F134" s="128" t="s">
        <v>155</v>
      </c>
      <c r="G134" s="129" t="s">
        <v>125</v>
      </c>
      <c r="H134" s="237">
        <v>842.5</v>
      </c>
      <c r="I134" s="130">
        <v>0</v>
      </c>
      <c r="J134" s="130">
        <f>ROUND(I134*H134,2)</f>
        <v>0</v>
      </c>
      <c r="K134" s="131"/>
      <c r="L134" s="125"/>
      <c r="M134" s="238" t="s">
        <v>1</v>
      </c>
      <c r="N134" s="239" t="s">
        <v>35</v>
      </c>
      <c r="O134" s="240">
        <v>2.7E-2</v>
      </c>
      <c r="P134" s="240">
        <f>O134*H134</f>
        <v>22.747499999999999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AR134" s="242" t="s">
        <v>126</v>
      </c>
      <c r="AT134" s="242" t="s">
        <v>122</v>
      </c>
      <c r="AU134" s="242" t="s">
        <v>80</v>
      </c>
      <c r="AY134" s="160" t="s">
        <v>120</v>
      </c>
      <c r="BE134" s="243">
        <f>IF(N134="základní",J134,0)</f>
        <v>0</v>
      </c>
      <c r="BF134" s="243">
        <f>IF(N134="snížená",J134,0)</f>
        <v>0</v>
      </c>
      <c r="BG134" s="243">
        <f>IF(N134="zákl. přenesená",J134,0)</f>
        <v>0</v>
      </c>
      <c r="BH134" s="243">
        <f>IF(N134="sníž. přenesená",J134,0)</f>
        <v>0</v>
      </c>
      <c r="BI134" s="243">
        <f>IF(N134="nulová",J134,0)</f>
        <v>0</v>
      </c>
      <c r="BJ134" s="160" t="s">
        <v>78</v>
      </c>
      <c r="BK134" s="243">
        <f>ROUND(I134*H134,2)</f>
        <v>0</v>
      </c>
      <c r="BL134" s="160" t="s">
        <v>126</v>
      </c>
      <c r="BM134" s="242" t="s">
        <v>156</v>
      </c>
    </row>
    <row r="135" spans="2:65" s="167" customFormat="1" ht="24.2" customHeight="1">
      <c r="B135" s="125"/>
      <c r="C135" s="126" t="s">
        <v>157</v>
      </c>
      <c r="D135" s="126" t="s">
        <v>122</v>
      </c>
      <c r="E135" s="127" t="s">
        <v>158</v>
      </c>
      <c r="F135" s="128" t="s">
        <v>159</v>
      </c>
      <c r="G135" s="129" t="s">
        <v>125</v>
      </c>
      <c r="H135" s="237">
        <v>1685</v>
      </c>
      <c r="I135" s="130">
        <v>0</v>
      </c>
      <c r="J135" s="130">
        <f>ROUND(I135*H135,2)</f>
        <v>0</v>
      </c>
      <c r="K135" s="131"/>
      <c r="L135" s="125"/>
      <c r="M135" s="238" t="s">
        <v>1</v>
      </c>
      <c r="N135" s="239" t="s">
        <v>35</v>
      </c>
      <c r="O135" s="240">
        <v>8.0000000000000002E-3</v>
      </c>
      <c r="P135" s="240">
        <f>O135*H135</f>
        <v>13.48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AR135" s="242" t="s">
        <v>126</v>
      </c>
      <c r="AT135" s="242" t="s">
        <v>122</v>
      </c>
      <c r="AU135" s="242" t="s">
        <v>80</v>
      </c>
      <c r="AY135" s="160" t="s">
        <v>120</v>
      </c>
      <c r="BE135" s="243">
        <f>IF(N135="základní",J135,0)</f>
        <v>0</v>
      </c>
      <c r="BF135" s="243">
        <f>IF(N135="snížená",J135,0)</f>
        <v>0</v>
      </c>
      <c r="BG135" s="243">
        <f>IF(N135="zákl. přenesená",J135,0)</f>
        <v>0</v>
      </c>
      <c r="BH135" s="243">
        <f>IF(N135="sníž. přenesená",J135,0)</f>
        <v>0</v>
      </c>
      <c r="BI135" s="243">
        <f>IF(N135="nulová",J135,0)</f>
        <v>0</v>
      </c>
      <c r="BJ135" s="160" t="s">
        <v>78</v>
      </c>
      <c r="BK135" s="243">
        <f>ROUND(I135*H135,2)</f>
        <v>0</v>
      </c>
      <c r="BL135" s="160" t="s">
        <v>126</v>
      </c>
      <c r="BM135" s="242" t="s">
        <v>160</v>
      </c>
    </row>
    <row r="136" spans="2:65" s="167" customFormat="1" ht="24.2" customHeight="1">
      <c r="B136" s="125"/>
      <c r="C136" s="126" t="s">
        <v>161</v>
      </c>
      <c r="D136" s="126" t="s">
        <v>122</v>
      </c>
      <c r="E136" s="127" t="s">
        <v>162</v>
      </c>
      <c r="F136" s="128" t="s">
        <v>163</v>
      </c>
      <c r="G136" s="129" t="s">
        <v>125</v>
      </c>
      <c r="H136" s="237">
        <v>1685</v>
      </c>
      <c r="I136" s="130">
        <v>0</v>
      </c>
      <c r="J136" s="130">
        <f>ROUND(I136*H136,2)</f>
        <v>0</v>
      </c>
      <c r="K136" s="131"/>
      <c r="L136" s="125"/>
      <c r="M136" s="238" t="s">
        <v>1</v>
      </c>
      <c r="N136" s="239" t="s">
        <v>35</v>
      </c>
      <c r="O136" s="240">
        <v>0.08</v>
      </c>
      <c r="P136" s="240">
        <f>O136*H136</f>
        <v>134.80000000000001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AR136" s="242" t="s">
        <v>126</v>
      </c>
      <c r="AT136" s="242" t="s">
        <v>122</v>
      </c>
      <c r="AU136" s="242" t="s">
        <v>80</v>
      </c>
      <c r="AY136" s="160" t="s">
        <v>120</v>
      </c>
      <c r="BE136" s="243">
        <f>IF(N136="základní",J136,0)</f>
        <v>0</v>
      </c>
      <c r="BF136" s="243">
        <f>IF(N136="snížená",J136,0)</f>
        <v>0</v>
      </c>
      <c r="BG136" s="243">
        <f>IF(N136="zákl. přenesená",J136,0)</f>
        <v>0</v>
      </c>
      <c r="BH136" s="243">
        <f>IF(N136="sníž. přenesená",J136,0)</f>
        <v>0</v>
      </c>
      <c r="BI136" s="243">
        <f>IF(N136="nulová",J136,0)</f>
        <v>0</v>
      </c>
      <c r="BJ136" s="160" t="s">
        <v>78</v>
      </c>
      <c r="BK136" s="243">
        <f>ROUND(I136*H136,2)</f>
        <v>0</v>
      </c>
      <c r="BL136" s="160" t="s">
        <v>126</v>
      </c>
      <c r="BM136" s="242" t="s">
        <v>164</v>
      </c>
    </row>
    <row r="137" spans="2:65" s="226" customFormat="1" ht="22.9" customHeight="1">
      <c r="B137" s="225"/>
      <c r="D137" s="227" t="s">
        <v>69</v>
      </c>
      <c r="E137" s="235" t="s">
        <v>153</v>
      </c>
      <c r="F137" s="235" t="s">
        <v>165</v>
      </c>
      <c r="J137" s="236">
        <f>BK137</f>
        <v>120000</v>
      </c>
      <c r="L137" s="225"/>
      <c r="M137" s="230"/>
      <c r="P137" s="231">
        <f>SUM(P138:P141)</f>
        <v>172.92</v>
      </c>
      <c r="R137" s="231">
        <f>SUM(R138:R141)</f>
        <v>22.577000000000002</v>
      </c>
      <c r="T137" s="232">
        <f>SUM(T138:T141)</f>
        <v>0</v>
      </c>
      <c r="AR137" s="227" t="s">
        <v>78</v>
      </c>
      <c r="AT137" s="233" t="s">
        <v>69</v>
      </c>
      <c r="AU137" s="233" t="s">
        <v>78</v>
      </c>
      <c r="AY137" s="227" t="s">
        <v>120</v>
      </c>
      <c r="BK137" s="234">
        <f>SUM(BK138:BK141)</f>
        <v>120000</v>
      </c>
    </row>
    <row r="138" spans="2:65" s="167" customFormat="1" ht="24.2" customHeight="1">
      <c r="B138" s="125"/>
      <c r="C138" s="126" t="s">
        <v>166</v>
      </c>
      <c r="D138" s="126" t="s">
        <v>122</v>
      </c>
      <c r="E138" s="127" t="s">
        <v>167</v>
      </c>
      <c r="F138" s="128" t="s">
        <v>168</v>
      </c>
      <c r="G138" s="129" t="s">
        <v>169</v>
      </c>
      <c r="H138" s="237">
        <v>25</v>
      </c>
      <c r="I138" s="130">
        <v>0</v>
      </c>
      <c r="J138" s="130">
        <f>ROUND(I138*H138,2)</f>
        <v>0</v>
      </c>
      <c r="K138" s="131"/>
      <c r="L138" s="125"/>
      <c r="M138" s="238" t="s">
        <v>1</v>
      </c>
      <c r="N138" s="239" t="s">
        <v>35</v>
      </c>
      <c r="O138" s="240">
        <v>3.839</v>
      </c>
      <c r="P138" s="240">
        <f>O138*H138</f>
        <v>95.974999999999994</v>
      </c>
      <c r="Q138" s="240">
        <v>0.42368</v>
      </c>
      <c r="R138" s="240">
        <f>Q138*H138</f>
        <v>10.592000000000001</v>
      </c>
      <c r="S138" s="240">
        <v>0</v>
      </c>
      <c r="T138" s="241">
        <f>S138*H138</f>
        <v>0</v>
      </c>
      <c r="AR138" s="242" t="s">
        <v>126</v>
      </c>
      <c r="AT138" s="242" t="s">
        <v>122</v>
      </c>
      <c r="AU138" s="242" t="s">
        <v>80</v>
      </c>
      <c r="AY138" s="160" t="s">
        <v>120</v>
      </c>
      <c r="BE138" s="243">
        <f>IF(N138="základní",J138,0)</f>
        <v>0</v>
      </c>
      <c r="BF138" s="243">
        <f>IF(N138="snížená",J138,0)</f>
        <v>0</v>
      </c>
      <c r="BG138" s="243">
        <f>IF(N138="zákl. přenesená",J138,0)</f>
        <v>0</v>
      </c>
      <c r="BH138" s="243">
        <f>IF(N138="sníž. přenesená",J138,0)</f>
        <v>0</v>
      </c>
      <c r="BI138" s="243">
        <f>IF(N138="nulová",J138,0)</f>
        <v>0</v>
      </c>
      <c r="BJ138" s="160" t="s">
        <v>78</v>
      </c>
      <c r="BK138" s="243">
        <f>ROUND(I138*H138,2)</f>
        <v>0</v>
      </c>
      <c r="BL138" s="160" t="s">
        <v>126</v>
      </c>
      <c r="BM138" s="242" t="s">
        <v>170</v>
      </c>
    </row>
    <row r="139" spans="2:65" s="167" customFormat="1" ht="24.2" customHeight="1">
      <c r="B139" s="125"/>
      <c r="C139" s="126" t="s">
        <v>8</v>
      </c>
      <c r="D139" s="126" t="s">
        <v>122</v>
      </c>
      <c r="E139" s="127" t="s">
        <v>171</v>
      </c>
      <c r="F139" s="128" t="s">
        <v>172</v>
      </c>
      <c r="G139" s="129" t="s">
        <v>169</v>
      </c>
      <c r="H139" s="237">
        <v>10</v>
      </c>
      <c r="I139" s="130">
        <v>0</v>
      </c>
      <c r="J139" s="130">
        <f>ROUND(I139*H139,2)</f>
        <v>0</v>
      </c>
      <c r="K139" s="131"/>
      <c r="L139" s="125"/>
      <c r="M139" s="238" t="s">
        <v>1</v>
      </c>
      <c r="N139" s="239" t="s">
        <v>35</v>
      </c>
      <c r="O139" s="240">
        <v>3.8170000000000002</v>
      </c>
      <c r="P139" s="240">
        <f>O139*H139</f>
        <v>38.17</v>
      </c>
      <c r="Q139" s="240">
        <v>0.42080000000000001</v>
      </c>
      <c r="R139" s="240">
        <f>Q139*H139</f>
        <v>4.2080000000000002</v>
      </c>
      <c r="S139" s="240">
        <v>0</v>
      </c>
      <c r="T139" s="241">
        <f>S139*H139</f>
        <v>0</v>
      </c>
      <c r="AR139" s="242" t="s">
        <v>126</v>
      </c>
      <c r="AT139" s="242" t="s">
        <v>122</v>
      </c>
      <c r="AU139" s="242" t="s">
        <v>80</v>
      </c>
      <c r="AY139" s="160" t="s">
        <v>120</v>
      </c>
      <c r="BE139" s="243">
        <f>IF(N139="základní",J139,0)</f>
        <v>0</v>
      </c>
      <c r="BF139" s="243">
        <f>IF(N139="snížená",J139,0)</f>
        <v>0</v>
      </c>
      <c r="BG139" s="243">
        <f>IF(N139="zákl. přenesená",J139,0)</f>
        <v>0</v>
      </c>
      <c r="BH139" s="243">
        <f>IF(N139="sníž. přenesená",J139,0)</f>
        <v>0</v>
      </c>
      <c r="BI139" s="243">
        <f>IF(N139="nulová",J139,0)</f>
        <v>0</v>
      </c>
      <c r="BJ139" s="160" t="s">
        <v>78</v>
      </c>
      <c r="BK139" s="243">
        <f>ROUND(I139*H139,2)</f>
        <v>0</v>
      </c>
      <c r="BL139" s="160" t="s">
        <v>126</v>
      </c>
      <c r="BM139" s="242" t="s">
        <v>173</v>
      </c>
    </row>
    <row r="140" spans="2:65" s="167" customFormat="1" ht="24.2" customHeight="1">
      <c r="B140" s="125"/>
      <c r="C140" s="126" t="s">
        <v>174</v>
      </c>
      <c r="D140" s="126" t="s">
        <v>122</v>
      </c>
      <c r="E140" s="127" t="s">
        <v>175</v>
      </c>
      <c r="F140" s="128" t="s">
        <v>176</v>
      </c>
      <c r="G140" s="129" t="s">
        <v>169</v>
      </c>
      <c r="H140" s="237">
        <v>25</v>
      </c>
      <c r="I140" s="130">
        <v>0</v>
      </c>
      <c r="J140" s="130">
        <f>ROUND(I140*H140,2)</f>
        <v>0</v>
      </c>
      <c r="K140" s="131"/>
      <c r="L140" s="125"/>
      <c r="M140" s="238" t="s">
        <v>1</v>
      </c>
      <c r="N140" s="239" t="s">
        <v>35</v>
      </c>
      <c r="O140" s="240">
        <v>1.5509999999999999</v>
      </c>
      <c r="P140" s="240">
        <f>O140*H140</f>
        <v>38.774999999999999</v>
      </c>
      <c r="Q140" s="240">
        <v>0.31108000000000002</v>
      </c>
      <c r="R140" s="240">
        <f>Q140*H140</f>
        <v>7.777000000000001</v>
      </c>
      <c r="S140" s="240">
        <v>0</v>
      </c>
      <c r="T140" s="241">
        <f>S140*H140</f>
        <v>0</v>
      </c>
      <c r="AR140" s="242" t="s">
        <v>126</v>
      </c>
      <c r="AT140" s="242" t="s">
        <v>122</v>
      </c>
      <c r="AU140" s="242" t="s">
        <v>80</v>
      </c>
      <c r="AY140" s="160" t="s">
        <v>120</v>
      </c>
      <c r="BE140" s="243">
        <f>IF(N140="základní",J140,0)</f>
        <v>0</v>
      </c>
      <c r="BF140" s="243">
        <f>IF(N140="snížená",J140,0)</f>
        <v>0</v>
      </c>
      <c r="BG140" s="243">
        <f>IF(N140="zákl. přenesená",J140,0)</f>
        <v>0</v>
      </c>
      <c r="BH140" s="243">
        <f>IF(N140="sníž. přenesená",J140,0)</f>
        <v>0</v>
      </c>
      <c r="BI140" s="243">
        <f>IF(N140="nulová",J140,0)</f>
        <v>0</v>
      </c>
      <c r="BJ140" s="160" t="s">
        <v>78</v>
      </c>
      <c r="BK140" s="243">
        <f>ROUND(I140*H140,2)</f>
        <v>0</v>
      </c>
      <c r="BL140" s="160" t="s">
        <v>126</v>
      </c>
      <c r="BM140" s="242" t="s">
        <v>177</v>
      </c>
    </row>
    <row r="141" spans="2:65" s="167" customFormat="1" ht="16.5" customHeight="1">
      <c r="B141" s="125"/>
      <c r="C141" s="301" t="s">
        <v>178</v>
      </c>
      <c r="D141" s="301" t="s">
        <v>122</v>
      </c>
      <c r="E141" s="302" t="s">
        <v>179</v>
      </c>
      <c r="F141" s="303" t="s">
        <v>180</v>
      </c>
      <c r="G141" s="304" t="s">
        <v>137</v>
      </c>
      <c r="H141" s="305">
        <v>40</v>
      </c>
      <c r="I141" s="306">
        <v>3000</v>
      </c>
      <c r="J141" s="306">
        <f>ROUND(I141*H141,2)</f>
        <v>120000</v>
      </c>
      <c r="K141" s="131"/>
      <c r="L141" s="125"/>
      <c r="M141" s="238" t="s">
        <v>1</v>
      </c>
      <c r="N141" s="239" t="s">
        <v>35</v>
      </c>
      <c r="O141" s="240">
        <v>0</v>
      </c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AR141" s="242" t="s">
        <v>126</v>
      </c>
      <c r="AT141" s="242" t="s">
        <v>122</v>
      </c>
      <c r="AU141" s="242" t="s">
        <v>80</v>
      </c>
      <c r="AY141" s="160" t="s">
        <v>120</v>
      </c>
      <c r="BE141" s="243">
        <f>IF(N141="základní",J141,0)</f>
        <v>120000</v>
      </c>
      <c r="BF141" s="243">
        <f>IF(N141="snížená",J141,0)</f>
        <v>0</v>
      </c>
      <c r="BG141" s="243">
        <f>IF(N141="zákl. přenesená",J141,0)</f>
        <v>0</v>
      </c>
      <c r="BH141" s="243">
        <f>IF(N141="sníž. přenesená",J141,0)</f>
        <v>0</v>
      </c>
      <c r="BI141" s="243">
        <f>IF(N141="nulová",J141,0)</f>
        <v>0</v>
      </c>
      <c r="BJ141" s="160" t="s">
        <v>78</v>
      </c>
      <c r="BK141" s="243">
        <f>ROUND(I141*H141,2)</f>
        <v>120000</v>
      </c>
      <c r="BL141" s="160" t="s">
        <v>126</v>
      </c>
      <c r="BM141" s="242" t="s">
        <v>181</v>
      </c>
    </row>
    <row r="142" spans="2:65" s="226" customFormat="1" ht="22.9" customHeight="1">
      <c r="B142" s="225"/>
      <c r="D142" s="227" t="s">
        <v>69</v>
      </c>
      <c r="E142" s="235" t="s">
        <v>157</v>
      </c>
      <c r="F142" s="235" t="s">
        <v>182</v>
      </c>
      <c r="J142" s="236">
        <f>BK142</f>
        <v>0</v>
      </c>
      <c r="L142" s="225"/>
      <c r="M142" s="230"/>
      <c r="P142" s="231">
        <f>SUM(P143:P149)</f>
        <v>97.605000000000004</v>
      </c>
      <c r="R142" s="231">
        <f>SUM(R143:R149)</f>
        <v>8.1800699999999988</v>
      </c>
      <c r="T142" s="232">
        <f>SUM(T143:T149)</f>
        <v>0</v>
      </c>
      <c r="AR142" s="227" t="s">
        <v>78</v>
      </c>
      <c r="AT142" s="233" t="s">
        <v>69</v>
      </c>
      <c r="AU142" s="233" t="s">
        <v>78</v>
      </c>
      <c r="AY142" s="227" t="s">
        <v>120</v>
      </c>
      <c r="BK142" s="234">
        <f>SUM(BK143:BK149)</f>
        <v>0</v>
      </c>
    </row>
    <row r="143" spans="2:65" s="167" customFormat="1" ht="33" customHeight="1">
      <c r="B143" s="125"/>
      <c r="C143" s="126" t="s">
        <v>183</v>
      </c>
      <c r="D143" s="126" t="s">
        <v>122</v>
      </c>
      <c r="E143" s="127" t="s">
        <v>184</v>
      </c>
      <c r="F143" s="128" t="s">
        <v>185</v>
      </c>
      <c r="G143" s="129" t="s">
        <v>125</v>
      </c>
      <c r="H143" s="237">
        <v>32</v>
      </c>
      <c r="I143" s="130">
        <v>0</v>
      </c>
      <c r="J143" s="130">
        <f t="shared" ref="J143:J149" si="10">ROUND(I143*H143,2)</f>
        <v>0</v>
      </c>
      <c r="K143" s="131"/>
      <c r="L143" s="125"/>
      <c r="M143" s="238" t="s">
        <v>1</v>
      </c>
      <c r="N143" s="239" t="s">
        <v>35</v>
      </c>
      <c r="O143" s="240">
        <v>0.11799999999999999</v>
      </c>
      <c r="P143" s="240">
        <f t="shared" ref="P143:P149" si="11">O143*H143</f>
        <v>3.7759999999999998</v>
      </c>
      <c r="Q143" s="240">
        <v>8.4999999999999995E-4</v>
      </c>
      <c r="R143" s="240">
        <f t="shared" ref="R143:R149" si="12">Q143*H143</f>
        <v>2.7199999999999998E-2</v>
      </c>
      <c r="S143" s="240">
        <v>0</v>
      </c>
      <c r="T143" s="241">
        <f t="shared" ref="T143:T149" si="13">S143*H143</f>
        <v>0</v>
      </c>
      <c r="AR143" s="242" t="s">
        <v>126</v>
      </c>
      <c r="AT143" s="242" t="s">
        <v>122</v>
      </c>
      <c r="AU143" s="242" t="s">
        <v>80</v>
      </c>
      <c r="AY143" s="160" t="s">
        <v>120</v>
      </c>
      <c r="BE143" s="243">
        <f t="shared" ref="BE143:BE149" si="14">IF(N143="základní",J143,0)</f>
        <v>0</v>
      </c>
      <c r="BF143" s="243">
        <f t="shared" ref="BF143:BF149" si="15">IF(N143="snížená",J143,0)</f>
        <v>0</v>
      </c>
      <c r="BG143" s="243">
        <f t="shared" ref="BG143:BG149" si="16">IF(N143="zákl. přenesená",J143,0)</f>
        <v>0</v>
      </c>
      <c r="BH143" s="243">
        <f t="shared" ref="BH143:BH149" si="17">IF(N143="sníž. přenesená",J143,0)</f>
        <v>0</v>
      </c>
      <c r="BI143" s="243">
        <f t="shared" ref="BI143:BI149" si="18">IF(N143="nulová",J143,0)</f>
        <v>0</v>
      </c>
      <c r="BJ143" s="160" t="s">
        <v>78</v>
      </c>
      <c r="BK143" s="243">
        <f t="shared" ref="BK143:BK149" si="19">ROUND(I143*H143,2)</f>
        <v>0</v>
      </c>
      <c r="BL143" s="160" t="s">
        <v>126</v>
      </c>
      <c r="BM143" s="242" t="s">
        <v>186</v>
      </c>
    </row>
    <row r="144" spans="2:65" s="167" customFormat="1" ht="33" customHeight="1">
      <c r="B144" s="125"/>
      <c r="C144" s="126" t="s">
        <v>187</v>
      </c>
      <c r="D144" s="126" t="s">
        <v>122</v>
      </c>
      <c r="E144" s="127" t="s">
        <v>188</v>
      </c>
      <c r="F144" s="128" t="s">
        <v>189</v>
      </c>
      <c r="G144" s="129" t="s">
        <v>125</v>
      </c>
      <c r="H144" s="237">
        <v>32</v>
      </c>
      <c r="I144" s="130">
        <v>0</v>
      </c>
      <c r="J144" s="130">
        <f t="shared" si="10"/>
        <v>0</v>
      </c>
      <c r="K144" s="131"/>
      <c r="L144" s="125"/>
      <c r="M144" s="238" t="s">
        <v>1</v>
      </c>
      <c r="N144" s="239" t="s">
        <v>35</v>
      </c>
      <c r="O144" s="240">
        <v>0.129</v>
      </c>
      <c r="P144" s="240">
        <f t="shared" si="11"/>
        <v>4.1280000000000001</v>
      </c>
      <c r="Q144" s="240">
        <v>2.5999999999999999E-3</v>
      </c>
      <c r="R144" s="240">
        <f t="shared" si="12"/>
        <v>8.3199999999999996E-2</v>
      </c>
      <c r="S144" s="240">
        <v>0</v>
      </c>
      <c r="T144" s="241">
        <f t="shared" si="13"/>
        <v>0</v>
      </c>
      <c r="AR144" s="242" t="s">
        <v>126</v>
      </c>
      <c r="AT144" s="242" t="s">
        <v>122</v>
      </c>
      <c r="AU144" s="242" t="s">
        <v>80</v>
      </c>
      <c r="AY144" s="160" t="s">
        <v>120</v>
      </c>
      <c r="BE144" s="243">
        <f t="shared" si="14"/>
        <v>0</v>
      </c>
      <c r="BF144" s="243">
        <f t="shared" si="15"/>
        <v>0</v>
      </c>
      <c r="BG144" s="243">
        <f t="shared" si="16"/>
        <v>0</v>
      </c>
      <c r="BH144" s="243">
        <f t="shared" si="17"/>
        <v>0</v>
      </c>
      <c r="BI144" s="243">
        <f t="shared" si="18"/>
        <v>0</v>
      </c>
      <c r="BJ144" s="160" t="s">
        <v>78</v>
      </c>
      <c r="BK144" s="243">
        <f t="shared" si="19"/>
        <v>0</v>
      </c>
      <c r="BL144" s="160" t="s">
        <v>126</v>
      </c>
      <c r="BM144" s="242" t="s">
        <v>190</v>
      </c>
    </row>
    <row r="145" spans="2:65" s="167" customFormat="1" ht="16.5" customHeight="1">
      <c r="B145" s="125"/>
      <c r="C145" s="126" t="s">
        <v>191</v>
      </c>
      <c r="D145" s="126" t="s">
        <v>122</v>
      </c>
      <c r="E145" s="127" t="s">
        <v>192</v>
      </c>
      <c r="F145" s="128" t="s">
        <v>193</v>
      </c>
      <c r="G145" s="129" t="s">
        <v>125</v>
      </c>
      <c r="H145" s="237">
        <v>32</v>
      </c>
      <c r="I145" s="130">
        <v>0</v>
      </c>
      <c r="J145" s="130">
        <f t="shared" si="10"/>
        <v>0</v>
      </c>
      <c r="K145" s="131"/>
      <c r="L145" s="125"/>
      <c r="M145" s="238" t="s">
        <v>1</v>
      </c>
      <c r="N145" s="239" t="s">
        <v>35</v>
      </c>
      <c r="O145" s="240">
        <v>8.3000000000000004E-2</v>
      </c>
      <c r="P145" s="240">
        <f t="shared" si="11"/>
        <v>2.6560000000000001</v>
      </c>
      <c r="Q145" s="240">
        <v>1.0000000000000001E-5</v>
      </c>
      <c r="R145" s="240">
        <f t="shared" si="12"/>
        <v>3.2000000000000003E-4</v>
      </c>
      <c r="S145" s="240">
        <v>0</v>
      </c>
      <c r="T145" s="241">
        <f t="shared" si="13"/>
        <v>0</v>
      </c>
      <c r="AR145" s="242" t="s">
        <v>126</v>
      </c>
      <c r="AT145" s="242" t="s">
        <v>122</v>
      </c>
      <c r="AU145" s="242" t="s">
        <v>80</v>
      </c>
      <c r="AY145" s="160" t="s">
        <v>120</v>
      </c>
      <c r="BE145" s="243">
        <f t="shared" si="14"/>
        <v>0</v>
      </c>
      <c r="BF145" s="243">
        <f t="shared" si="15"/>
        <v>0</v>
      </c>
      <c r="BG145" s="243">
        <f t="shared" si="16"/>
        <v>0</v>
      </c>
      <c r="BH145" s="243">
        <f t="shared" si="17"/>
        <v>0</v>
      </c>
      <c r="BI145" s="243">
        <f t="shared" si="18"/>
        <v>0</v>
      </c>
      <c r="BJ145" s="160" t="s">
        <v>78</v>
      </c>
      <c r="BK145" s="243">
        <f t="shared" si="19"/>
        <v>0</v>
      </c>
      <c r="BL145" s="160" t="s">
        <v>126</v>
      </c>
      <c r="BM145" s="242" t="s">
        <v>194</v>
      </c>
    </row>
    <row r="146" spans="2:65" s="167" customFormat="1" ht="24.2" customHeight="1">
      <c r="B146" s="125"/>
      <c r="C146" s="126" t="s">
        <v>195</v>
      </c>
      <c r="D146" s="126" t="s">
        <v>122</v>
      </c>
      <c r="E146" s="127" t="s">
        <v>196</v>
      </c>
      <c r="F146" s="128" t="s">
        <v>197</v>
      </c>
      <c r="G146" s="129" t="s">
        <v>137</v>
      </c>
      <c r="H146" s="237">
        <v>30</v>
      </c>
      <c r="I146" s="130">
        <v>0</v>
      </c>
      <c r="J146" s="130">
        <f t="shared" si="10"/>
        <v>0</v>
      </c>
      <c r="K146" s="131"/>
      <c r="L146" s="125"/>
      <c r="M146" s="238" t="s">
        <v>1</v>
      </c>
      <c r="N146" s="239" t="s">
        <v>35</v>
      </c>
      <c r="O146" s="240">
        <v>0.23400000000000001</v>
      </c>
      <c r="P146" s="240">
        <f t="shared" si="11"/>
        <v>7.0200000000000005</v>
      </c>
      <c r="Q146" s="240">
        <v>0.14066999999999999</v>
      </c>
      <c r="R146" s="240">
        <f t="shared" si="12"/>
        <v>4.2200999999999995</v>
      </c>
      <c r="S146" s="240">
        <v>0</v>
      </c>
      <c r="T146" s="241">
        <f t="shared" si="13"/>
        <v>0</v>
      </c>
      <c r="AR146" s="242" t="s">
        <v>126</v>
      </c>
      <c r="AT146" s="242" t="s">
        <v>122</v>
      </c>
      <c r="AU146" s="242" t="s">
        <v>80</v>
      </c>
      <c r="AY146" s="160" t="s">
        <v>120</v>
      </c>
      <c r="BE146" s="243">
        <f t="shared" si="14"/>
        <v>0</v>
      </c>
      <c r="BF146" s="243">
        <f t="shared" si="15"/>
        <v>0</v>
      </c>
      <c r="BG146" s="243">
        <f t="shared" si="16"/>
        <v>0</v>
      </c>
      <c r="BH146" s="243">
        <f t="shared" si="17"/>
        <v>0</v>
      </c>
      <c r="BI146" s="243">
        <f t="shared" si="18"/>
        <v>0</v>
      </c>
      <c r="BJ146" s="160" t="s">
        <v>78</v>
      </c>
      <c r="BK146" s="243">
        <f t="shared" si="19"/>
        <v>0</v>
      </c>
      <c r="BL146" s="160" t="s">
        <v>126</v>
      </c>
      <c r="BM146" s="242" t="s">
        <v>198</v>
      </c>
    </row>
    <row r="147" spans="2:65" s="167" customFormat="1" ht="16.5" customHeight="1">
      <c r="B147" s="125"/>
      <c r="C147" s="138" t="s">
        <v>199</v>
      </c>
      <c r="D147" s="138" t="s">
        <v>200</v>
      </c>
      <c r="E147" s="139" t="s">
        <v>201</v>
      </c>
      <c r="F147" s="140" t="s">
        <v>202</v>
      </c>
      <c r="G147" s="141" t="s">
        <v>137</v>
      </c>
      <c r="H147" s="244">
        <v>30.6</v>
      </c>
      <c r="I147" s="142">
        <v>0</v>
      </c>
      <c r="J147" s="142">
        <f t="shared" si="10"/>
        <v>0</v>
      </c>
      <c r="K147" s="143"/>
      <c r="L147" s="245"/>
      <c r="M147" s="246" t="s">
        <v>1</v>
      </c>
      <c r="N147" s="247" t="s">
        <v>35</v>
      </c>
      <c r="O147" s="240">
        <v>0</v>
      </c>
      <c r="P147" s="240">
        <f t="shared" si="11"/>
        <v>0</v>
      </c>
      <c r="Q147" s="240">
        <v>0.125</v>
      </c>
      <c r="R147" s="240">
        <f t="shared" si="12"/>
        <v>3.8250000000000002</v>
      </c>
      <c r="S147" s="240">
        <v>0</v>
      </c>
      <c r="T147" s="241">
        <f t="shared" si="13"/>
        <v>0</v>
      </c>
      <c r="AR147" s="242" t="s">
        <v>153</v>
      </c>
      <c r="AT147" s="242" t="s">
        <v>200</v>
      </c>
      <c r="AU147" s="242" t="s">
        <v>80</v>
      </c>
      <c r="AY147" s="160" t="s">
        <v>120</v>
      </c>
      <c r="BE147" s="243">
        <f t="shared" si="14"/>
        <v>0</v>
      </c>
      <c r="BF147" s="243">
        <f t="shared" si="15"/>
        <v>0</v>
      </c>
      <c r="BG147" s="243">
        <f t="shared" si="16"/>
        <v>0</v>
      </c>
      <c r="BH147" s="243">
        <f t="shared" si="17"/>
        <v>0</v>
      </c>
      <c r="BI147" s="243">
        <f t="shared" si="18"/>
        <v>0</v>
      </c>
      <c r="BJ147" s="160" t="s">
        <v>78</v>
      </c>
      <c r="BK147" s="243">
        <f t="shared" si="19"/>
        <v>0</v>
      </c>
      <c r="BL147" s="160" t="s">
        <v>126</v>
      </c>
      <c r="BM147" s="242" t="s">
        <v>203</v>
      </c>
    </row>
    <row r="148" spans="2:65" s="167" customFormat="1" ht="44.25" customHeight="1">
      <c r="B148" s="125"/>
      <c r="C148" s="126" t="s">
        <v>204</v>
      </c>
      <c r="D148" s="126" t="s">
        <v>122</v>
      </c>
      <c r="E148" s="127" t="s">
        <v>205</v>
      </c>
      <c r="F148" s="128" t="s">
        <v>206</v>
      </c>
      <c r="G148" s="129" t="s">
        <v>137</v>
      </c>
      <c r="H148" s="237">
        <v>485</v>
      </c>
      <c r="I148" s="130">
        <v>0</v>
      </c>
      <c r="J148" s="130">
        <f t="shared" si="10"/>
        <v>0</v>
      </c>
      <c r="K148" s="131"/>
      <c r="L148" s="125"/>
      <c r="M148" s="238" t="s">
        <v>1</v>
      </c>
      <c r="N148" s="239" t="s">
        <v>35</v>
      </c>
      <c r="O148" s="240">
        <v>9.7000000000000003E-2</v>
      </c>
      <c r="P148" s="240">
        <f t="shared" si="11"/>
        <v>47.045000000000002</v>
      </c>
      <c r="Q148" s="240">
        <v>0</v>
      </c>
      <c r="R148" s="240">
        <f t="shared" si="12"/>
        <v>0</v>
      </c>
      <c r="S148" s="240">
        <v>0</v>
      </c>
      <c r="T148" s="241">
        <f t="shared" si="13"/>
        <v>0</v>
      </c>
      <c r="AR148" s="242" t="s">
        <v>126</v>
      </c>
      <c r="AT148" s="242" t="s">
        <v>122</v>
      </c>
      <c r="AU148" s="242" t="s">
        <v>80</v>
      </c>
      <c r="AY148" s="160" t="s">
        <v>120</v>
      </c>
      <c r="BE148" s="243">
        <f t="shared" si="14"/>
        <v>0</v>
      </c>
      <c r="BF148" s="243">
        <f t="shared" si="15"/>
        <v>0</v>
      </c>
      <c r="BG148" s="243">
        <f t="shared" si="16"/>
        <v>0</v>
      </c>
      <c r="BH148" s="243">
        <f t="shared" si="17"/>
        <v>0</v>
      </c>
      <c r="BI148" s="243">
        <f t="shared" si="18"/>
        <v>0</v>
      </c>
      <c r="BJ148" s="160" t="s">
        <v>78</v>
      </c>
      <c r="BK148" s="243">
        <f t="shared" si="19"/>
        <v>0</v>
      </c>
      <c r="BL148" s="160" t="s">
        <v>126</v>
      </c>
      <c r="BM148" s="242" t="s">
        <v>207</v>
      </c>
    </row>
    <row r="149" spans="2:65" s="167" customFormat="1" ht="44.25" customHeight="1">
      <c r="B149" s="125"/>
      <c r="C149" s="126" t="s">
        <v>7</v>
      </c>
      <c r="D149" s="126" t="s">
        <v>122</v>
      </c>
      <c r="E149" s="127" t="s">
        <v>208</v>
      </c>
      <c r="F149" s="128" t="s">
        <v>209</v>
      </c>
      <c r="G149" s="129" t="s">
        <v>137</v>
      </c>
      <c r="H149" s="237">
        <v>485</v>
      </c>
      <c r="I149" s="130">
        <v>0</v>
      </c>
      <c r="J149" s="130">
        <f t="shared" si="10"/>
        <v>0</v>
      </c>
      <c r="K149" s="131"/>
      <c r="L149" s="125"/>
      <c r="M149" s="238" t="s">
        <v>1</v>
      </c>
      <c r="N149" s="239" t="s">
        <v>35</v>
      </c>
      <c r="O149" s="240">
        <v>6.8000000000000005E-2</v>
      </c>
      <c r="P149" s="240">
        <f t="shared" si="11"/>
        <v>32.980000000000004</v>
      </c>
      <c r="Q149" s="240">
        <v>5.0000000000000002E-5</v>
      </c>
      <c r="R149" s="240">
        <f t="shared" si="12"/>
        <v>2.4250000000000001E-2</v>
      </c>
      <c r="S149" s="240">
        <v>0</v>
      </c>
      <c r="T149" s="241">
        <f t="shared" si="13"/>
        <v>0</v>
      </c>
      <c r="AR149" s="242" t="s">
        <v>126</v>
      </c>
      <c r="AT149" s="242" t="s">
        <v>122</v>
      </c>
      <c r="AU149" s="242" t="s">
        <v>80</v>
      </c>
      <c r="AY149" s="160" t="s">
        <v>120</v>
      </c>
      <c r="BE149" s="243">
        <f t="shared" si="14"/>
        <v>0</v>
      </c>
      <c r="BF149" s="243">
        <f t="shared" si="15"/>
        <v>0</v>
      </c>
      <c r="BG149" s="243">
        <f t="shared" si="16"/>
        <v>0</v>
      </c>
      <c r="BH149" s="243">
        <f t="shared" si="17"/>
        <v>0</v>
      </c>
      <c r="BI149" s="243">
        <f t="shared" si="18"/>
        <v>0</v>
      </c>
      <c r="BJ149" s="160" t="s">
        <v>78</v>
      </c>
      <c r="BK149" s="243">
        <f t="shared" si="19"/>
        <v>0</v>
      </c>
      <c r="BL149" s="160" t="s">
        <v>126</v>
      </c>
      <c r="BM149" s="242" t="s">
        <v>210</v>
      </c>
    </row>
    <row r="150" spans="2:65" s="226" customFormat="1" ht="22.9" customHeight="1">
      <c r="B150" s="225"/>
      <c r="D150" s="227" t="s">
        <v>69</v>
      </c>
      <c r="E150" s="235" t="s">
        <v>211</v>
      </c>
      <c r="F150" s="235" t="s">
        <v>212</v>
      </c>
      <c r="J150" s="236">
        <f>BK150</f>
        <v>0</v>
      </c>
      <c r="L150" s="225"/>
      <c r="M150" s="230"/>
      <c r="P150" s="231">
        <f>SUM(P151:P155)</f>
        <v>412.28264000000001</v>
      </c>
      <c r="R150" s="231">
        <f>SUM(R151:R155)</f>
        <v>0</v>
      </c>
      <c r="T150" s="232">
        <f>SUM(T151:T155)</f>
        <v>0</v>
      </c>
      <c r="AR150" s="227" t="s">
        <v>78</v>
      </c>
      <c r="AT150" s="233" t="s">
        <v>69</v>
      </c>
      <c r="AU150" s="233" t="s">
        <v>78</v>
      </c>
      <c r="AY150" s="227" t="s">
        <v>120</v>
      </c>
      <c r="BK150" s="234">
        <f>SUM(BK151:BK155)</f>
        <v>0</v>
      </c>
    </row>
    <row r="151" spans="2:65" s="167" customFormat="1" ht="24.2" customHeight="1">
      <c r="B151" s="125"/>
      <c r="C151" s="126" t="s">
        <v>213</v>
      </c>
      <c r="D151" s="126" t="s">
        <v>122</v>
      </c>
      <c r="E151" s="127" t="s">
        <v>214</v>
      </c>
      <c r="F151" s="128" t="s">
        <v>215</v>
      </c>
      <c r="G151" s="129" t="s">
        <v>216</v>
      </c>
      <c r="H151" s="237">
        <v>811.58</v>
      </c>
      <c r="I151" s="130">
        <v>0</v>
      </c>
      <c r="J151" s="130">
        <f>ROUND(I151*H151,2)</f>
        <v>0</v>
      </c>
      <c r="K151" s="131"/>
      <c r="L151" s="125"/>
      <c r="M151" s="238" t="s">
        <v>1</v>
      </c>
      <c r="N151" s="239" t="s">
        <v>35</v>
      </c>
      <c r="O151" s="240">
        <v>0.5</v>
      </c>
      <c r="P151" s="240">
        <f>O151*H151</f>
        <v>405.79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AR151" s="242" t="s">
        <v>126</v>
      </c>
      <c r="AT151" s="242" t="s">
        <v>122</v>
      </c>
      <c r="AU151" s="242" t="s">
        <v>80</v>
      </c>
      <c r="AY151" s="160" t="s">
        <v>120</v>
      </c>
      <c r="BE151" s="243">
        <f>IF(N151="základní",J151,0)</f>
        <v>0</v>
      </c>
      <c r="BF151" s="243">
        <f>IF(N151="snížená",J151,0)</f>
        <v>0</v>
      </c>
      <c r="BG151" s="243">
        <f>IF(N151="zákl. přenesená",J151,0)</f>
        <v>0</v>
      </c>
      <c r="BH151" s="243">
        <f>IF(N151="sníž. přenesená",J151,0)</f>
        <v>0</v>
      </c>
      <c r="BI151" s="243">
        <f>IF(N151="nulová",J151,0)</f>
        <v>0</v>
      </c>
      <c r="BJ151" s="160" t="s">
        <v>78</v>
      </c>
      <c r="BK151" s="243">
        <f>ROUND(I151*H151,2)</f>
        <v>0</v>
      </c>
      <c r="BL151" s="160" t="s">
        <v>126</v>
      </c>
      <c r="BM151" s="242" t="s">
        <v>217</v>
      </c>
    </row>
    <row r="152" spans="2:65" s="167" customFormat="1" ht="24.2" customHeight="1">
      <c r="B152" s="125"/>
      <c r="C152" s="126" t="s">
        <v>218</v>
      </c>
      <c r="D152" s="126" t="s">
        <v>122</v>
      </c>
      <c r="E152" s="127" t="s">
        <v>219</v>
      </c>
      <c r="F152" s="128" t="s">
        <v>369</v>
      </c>
      <c r="G152" s="129" t="s">
        <v>216</v>
      </c>
      <c r="H152" s="237">
        <v>811.58</v>
      </c>
      <c r="I152" s="130">
        <v>0</v>
      </c>
      <c r="J152" s="130">
        <f>ROUND(I152*H152,2)</f>
        <v>0</v>
      </c>
      <c r="K152" s="131"/>
      <c r="L152" s="125"/>
      <c r="M152" s="238" t="s">
        <v>1</v>
      </c>
      <c r="N152" s="239" t="s">
        <v>35</v>
      </c>
      <c r="O152" s="240">
        <v>8.0000000000000002E-3</v>
      </c>
      <c r="P152" s="240">
        <f>O152*H152</f>
        <v>6.4926400000000006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AR152" s="242" t="s">
        <v>126</v>
      </c>
      <c r="AT152" s="242" t="s">
        <v>122</v>
      </c>
      <c r="AU152" s="242" t="s">
        <v>80</v>
      </c>
      <c r="AY152" s="160" t="s">
        <v>120</v>
      </c>
      <c r="BE152" s="243">
        <f>IF(N152="základní",J152,0)</f>
        <v>0</v>
      </c>
      <c r="BF152" s="243">
        <f>IF(N152="snížená",J152,0)</f>
        <v>0</v>
      </c>
      <c r="BG152" s="243">
        <f>IF(N152="zákl. přenesená",J152,0)</f>
        <v>0</v>
      </c>
      <c r="BH152" s="243">
        <f>IF(N152="sníž. přenesená",J152,0)</f>
        <v>0</v>
      </c>
      <c r="BI152" s="243">
        <f>IF(N152="nulová",J152,0)</f>
        <v>0</v>
      </c>
      <c r="BJ152" s="160" t="s">
        <v>78</v>
      </c>
      <c r="BK152" s="243">
        <f>ROUND(I152*H152,2)</f>
        <v>0</v>
      </c>
      <c r="BL152" s="160" t="s">
        <v>126</v>
      </c>
      <c r="BM152" s="242" t="s">
        <v>221</v>
      </c>
    </row>
    <row r="153" spans="2:65" s="167" customFormat="1" ht="33" customHeight="1">
      <c r="B153" s="125"/>
      <c r="C153" s="248" t="s">
        <v>222</v>
      </c>
      <c r="D153" s="248" t="s">
        <v>122</v>
      </c>
      <c r="E153" s="249" t="s">
        <v>223</v>
      </c>
      <c r="F153" s="250" t="s">
        <v>370</v>
      </c>
      <c r="G153" s="251" t="s">
        <v>216</v>
      </c>
      <c r="H153" s="157">
        <v>202.2</v>
      </c>
      <c r="I153" s="158">
        <v>0</v>
      </c>
      <c r="J153" s="158">
        <f>ROUND(I153*H153,2)</f>
        <v>0</v>
      </c>
      <c r="K153" s="131"/>
      <c r="L153" s="125"/>
      <c r="M153" s="238" t="s">
        <v>1</v>
      </c>
      <c r="N153" s="239" t="s">
        <v>35</v>
      </c>
      <c r="O153" s="240">
        <v>0</v>
      </c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AR153" s="242" t="s">
        <v>126</v>
      </c>
      <c r="AT153" s="242" t="s">
        <v>122</v>
      </c>
      <c r="AU153" s="242" t="s">
        <v>80</v>
      </c>
      <c r="AY153" s="160" t="s">
        <v>120</v>
      </c>
      <c r="BE153" s="243">
        <f>IF(N153="základní",J153,0)</f>
        <v>0</v>
      </c>
      <c r="BF153" s="243">
        <f>IF(N153="snížená",J153,0)</f>
        <v>0</v>
      </c>
      <c r="BG153" s="243">
        <f>IF(N153="zákl. přenesená",J153,0)</f>
        <v>0</v>
      </c>
      <c r="BH153" s="243">
        <f>IF(N153="sníž. přenesená",J153,0)</f>
        <v>0</v>
      </c>
      <c r="BI153" s="243">
        <f>IF(N153="nulová",J153,0)</f>
        <v>0</v>
      </c>
      <c r="BJ153" s="160" t="s">
        <v>78</v>
      </c>
      <c r="BK153" s="243">
        <f>ROUND(I153*H153,2)</f>
        <v>0</v>
      </c>
      <c r="BL153" s="160" t="s">
        <v>126</v>
      </c>
      <c r="BM153" s="242" t="s">
        <v>225</v>
      </c>
    </row>
    <row r="154" spans="2:65" s="167" customFormat="1" ht="33" customHeight="1">
      <c r="B154" s="125"/>
      <c r="C154" s="248" t="s">
        <v>226</v>
      </c>
      <c r="D154" s="248" t="s">
        <v>122</v>
      </c>
      <c r="E154" s="249" t="s">
        <v>227</v>
      </c>
      <c r="F154" s="250" t="s">
        <v>371</v>
      </c>
      <c r="G154" s="251" t="s">
        <v>216</v>
      </c>
      <c r="H154" s="157">
        <v>232.53</v>
      </c>
      <c r="I154" s="158">
        <v>0</v>
      </c>
      <c r="J154" s="158">
        <f>ROUND(I154*H154,2)</f>
        <v>0</v>
      </c>
      <c r="K154" s="131"/>
      <c r="L154" s="125"/>
      <c r="M154" s="238" t="s">
        <v>1</v>
      </c>
      <c r="N154" s="239" t="s">
        <v>35</v>
      </c>
      <c r="O154" s="240">
        <v>0</v>
      </c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AR154" s="242" t="s">
        <v>126</v>
      </c>
      <c r="AT154" s="242" t="s">
        <v>122</v>
      </c>
      <c r="AU154" s="242" t="s">
        <v>80</v>
      </c>
      <c r="AY154" s="160" t="s">
        <v>120</v>
      </c>
      <c r="BE154" s="243">
        <f>IF(N154="základní",J154,0)</f>
        <v>0</v>
      </c>
      <c r="BF154" s="243">
        <f>IF(N154="snížená",J154,0)</f>
        <v>0</v>
      </c>
      <c r="BG154" s="243">
        <f>IF(N154="zákl. přenesená",J154,0)</f>
        <v>0</v>
      </c>
      <c r="BH154" s="243">
        <f>IF(N154="sníž. přenesená",J154,0)</f>
        <v>0</v>
      </c>
      <c r="BI154" s="243">
        <f>IF(N154="nulová",J154,0)</f>
        <v>0</v>
      </c>
      <c r="BJ154" s="160" t="s">
        <v>78</v>
      </c>
      <c r="BK154" s="243">
        <f>ROUND(I154*H154,2)</f>
        <v>0</v>
      </c>
      <c r="BL154" s="160" t="s">
        <v>126</v>
      </c>
      <c r="BM154" s="242" t="s">
        <v>228</v>
      </c>
    </row>
    <row r="155" spans="2:65" s="167" customFormat="1" ht="33.75" customHeight="1">
      <c r="B155" s="125"/>
      <c r="C155" s="248" t="s">
        <v>229</v>
      </c>
      <c r="D155" s="248" t="s">
        <v>122</v>
      </c>
      <c r="E155" s="249" t="s">
        <v>230</v>
      </c>
      <c r="F155" s="250" t="s">
        <v>372</v>
      </c>
      <c r="G155" s="251" t="s">
        <v>216</v>
      </c>
      <c r="H155" s="157">
        <v>371</v>
      </c>
      <c r="I155" s="158">
        <v>0</v>
      </c>
      <c r="J155" s="158">
        <f>ROUND(I155*H155,2)</f>
        <v>0</v>
      </c>
      <c r="K155" s="131"/>
      <c r="L155" s="125"/>
      <c r="M155" s="238" t="s">
        <v>1</v>
      </c>
      <c r="N155" s="239" t="s">
        <v>35</v>
      </c>
      <c r="O155" s="240">
        <v>0</v>
      </c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AR155" s="242" t="s">
        <v>126</v>
      </c>
      <c r="AT155" s="242" t="s">
        <v>122</v>
      </c>
      <c r="AU155" s="242" t="s">
        <v>80</v>
      </c>
      <c r="AY155" s="160" t="s">
        <v>120</v>
      </c>
      <c r="BE155" s="243">
        <f>IF(N155="základní",J155,0)</f>
        <v>0</v>
      </c>
      <c r="BF155" s="243">
        <f>IF(N155="snížená",J155,0)</f>
        <v>0</v>
      </c>
      <c r="BG155" s="243">
        <f>IF(N155="zákl. přenesená",J155,0)</f>
        <v>0</v>
      </c>
      <c r="BH155" s="243">
        <f>IF(N155="sníž. přenesená",J155,0)</f>
        <v>0</v>
      </c>
      <c r="BI155" s="243">
        <f>IF(N155="nulová",J155,0)</f>
        <v>0</v>
      </c>
      <c r="BJ155" s="160" t="s">
        <v>78</v>
      </c>
      <c r="BK155" s="243">
        <f>ROUND(I155*H155,2)</f>
        <v>0</v>
      </c>
      <c r="BL155" s="160" t="s">
        <v>126</v>
      </c>
      <c r="BM155" s="242" t="s">
        <v>232</v>
      </c>
    </row>
    <row r="156" spans="2:65" s="226" customFormat="1" ht="22.9" customHeight="1">
      <c r="B156" s="225"/>
      <c r="D156" s="227" t="s">
        <v>69</v>
      </c>
      <c r="E156" s="235" t="s">
        <v>233</v>
      </c>
      <c r="F156" s="235" t="s">
        <v>234</v>
      </c>
      <c r="J156" s="236">
        <f>BK156</f>
        <v>0</v>
      </c>
      <c r="L156" s="225"/>
      <c r="M156" s="230"/>
      <c r="P156" s="231">
        <f>SUM(P157:P158)</f>
        <v>6.1156139999999999</v>
      </c>
      <c r="R156" s="231">
        <f>SUM(R157:R158)</f>
        <v>0</v>
      </c>
      <c r="T156" s="232">
        <f>SUM(T157:T158)</f>
        <v>0</v>
      </c>
      <c r="AR156" s="227" t="s">
        <v>78</v>
      </c>
      <c r="AT156" s="233" t="s">
        <v>69</v>
      </c>
      <c r="AU156" s="233" t="s">
        <v>78</v>
      </c>
      <c r="AY156" s="227" t="s">
        <v>120</v>
      </c>
      <c r="BK156" s="234">
        <f>SUM(BK157:BK158)</f>
        <v>0</v>
      </c>
    </row>
    <row r="157" spans="2:65" s="167" customFormat="1" ht="24.2" customHeight="1">
      <c r="B157" s="125"/>
      <c r="C157" s="126" t="s">
        <v>235</v>
      </c>
      <c r="D157" s="126" t="s">
        <v>122</v>
      </c>
      <c r="E157" s="127" t="s">
        <v>236</v>
      </c>
      <c r="F157" s="128" t="s">
        <v>237</v>
      </c>
      <c r="G157" s="129" t="s">
        <v>216</v>
      </c>
      <c r="H157" s="237">
        <v>12.33</v>
      </c>
      <c r="I157" s="130">
        <v>0</v>
      </c>
      <c r="J157" s="130">
        <f>ROUND(I157*H157,2)</f>
        <v>0</v>
      </c>
      <c r="K157" s="131"/>
      <c r="L157" s="125"/>
      <c r="M157" s="238" t="s">
        <v>1</v>
      </c>
      <c r="N157" s="239" t="s">
        <v>35</v>
      </c>
      <c r="O157" s="240">
        <v>0.39700000000000002</v>
      </c>
      <c r="P157" s="240">
        <f>O157*H157</f>
        <v>4.8950100000000001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AR157" s="242" t="s">
        <v>126</v>
      </c>
      <c r="AT157" s="242" t="s">
        <v>122</v>
      </c>
      <c r="AU157" s="242" t="s">
        <v>80</v>
      </c>
      <c r="AY157" s="160" t="s">
        <v>120</v>
      </c>
      <c r="BE157" s="243">
        <f>IF(N157="základní",J157,0)</f>
        <v>0</v>
      </c>
      <c r="BF157" s="243">
        <f>IF(N157="snížená",J157,0)</f>
        <v>0</v>
      </c>
      <c r="BG157" s="243">
        <f>IF(N157="zákl. přenesená",J157,0)</f>
        <v>0</v>
      </c>
      <c r="BH157" s="243">
        <f>IF(N157="sníž. přenesená",J157,0)</f>
        <v>0</v>
      </c>
      <c r="BI157" s="243">
        <f>IF(N157="nulová",J157,0)</f>
        <v>0</v>
      </c>
      <c r="BJ157" s="160" t="s">
        <v>78</v>
      </c>
      <c r="BK157" s="243">
        <f>ROUND(I157*H157,2)</f>
        <v>0</v>
      </c>
      <c r="BL157" s="160" t="s">
        <v>126</v>
      </c>
      <c r="BM157" s="242" t="s">
        <v>238</v>
      </c>
    </row>
    <row r="158" spans="2:65" s="167" customFormat="1" ht="33" customHeight="1">
      <c r="B158" s="125"/>
      <c r="C158" s="126" t="s">
        <v>239</v>
      </c>
      <c r="D158" s="126" t="s">
        <v>122</v>
      </c>
      <c r="E158" s="127" t="s">
        <v>240</v>
      </c>
      <c r="F158" s="128" t="s">
        <v>241</v>
      </c>
      <c r="G158" s="129" t="s">
        <v>216</v>
      </c>
      <c r="H158" s="237">
        <v>18.494</v>
      </c>
      <c r="I158" s="130">
        <v>0</v>
      </c>
      <c r="J158" s="130">
        <f>ROUND(I158*H158,2)</f>
        <v>0</v>
      </c>
      <c r="K158" s="131"/>
      <c r="L158" s="125"/>
      <c r="M158" s="252" t="s">
        <v>1</v>
      </c>
      <c r="N158" s="253" t="s">
        <v>35</v>
      </c>
      <c r="O158" s="254">
        <v>6.6000000000000003E-2</v>
      </c>
      <c r="P158" s="254">
        <f>O158*H158</f>
        <v>1.220604</v>
      </c>
      <c r="Q158" s="254">
        <v>0</v>
      </c>
      <c r="R158" s="254">
        <f>Q158*H158</f>
        <v>0</v>
      </c>
      <c r="S158" s="254">
        <v>0</v>
      </c>
      <c r="T158" s="255">
        <f>S158*H158</f>
        <v>0</v>
      </c>
      <c r="AR158" s="242" t="s">
        <v>126</v>
      </c>
      <c r="AT158" s="242" t="s">
        <v>122</v>
      </c>
      <c r="AU158" s="242" t="s">
        <v>80</v>
      </c>
      <c r="AY158" s="160" t="s">
        <v>120</v>
      </c>
      <c r="BE158" s="243">
        <f>IF(N158="základní",J158,0)</f>
        <v>0</v>
      </c>
      <c r="BF158" s="243">
        <f>IF(N158="snížená",J158,0)</f>
        <v>0</v>
      </c>
      <c r="BG158" s="243">
        <f>IF(N158="zákl. přenesená",J158,0)</f>
        <v>0</v>
      </c>
      <c r="BH158" s="243">
        <f>IF(N158="sníž. přenesená",J158,0)</f>
        <v>0</v>
      </c>
      <c r="BI158" s="243">
        <f>IF(N158="nulová",J158,0)</f>
        <v>0</v>
      </c>
      <c r="BJ158" s="160" t="s">
        <v>78</v>
      </c>
      <c r="BK158" s="243">
        <f>ROUND(I158*H158,2)</f>
        <v>0</v>
      </c>
      <c r="BL158" s="160" t="s">
        <v>126</v>
      </c>
      <c r="BM158" s="242" t="s">
        <v>242</v>
      </c>
    </row>
    <row r="159" spans="2:65" s="167" customFormat="1" ht="6.95" customHeight="1">
      <c r="B159" s="193"/>
      <c r="C159" s="194"/>
      <c r="D159" s="194"/>
      <c r="E159" s="194"/>
      <c r="F159" s="194"/>
      <c r="G159" s="194"/>
      <c r="H159" s="194"/>
      <c r="I159" s="194"/>
      <c r="J159" s="194"/>
      <c r="K159" s="194"/>
      <c r="L159" s="125"/>
    </row>
  </sheetData>
  <sheetProtection sheet="1" objects="1" scenarios="1" selectLockedCells="1"/>
  <autoFilter ref="C122:K158" xr:uid="{00000000-0009-0000-0000-000001000000}"/>
  <mergeCells count="9">
    <mergeCell ref="E87:H87"/>
    <mergeCell ref="E113:H113"/>
    <mergeCell ref="E115:H115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43"/>
  <sheetViews>
    <sheetView showGridLines="0" topLeftCell="A124" workbookViewId="0">
      <selection activeCell="I138" sqref="I138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6" t="s">
        <v>5</v>
      </c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3" t="s">
        <v>83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>
      <c r="B4" s="16"/>
      <c r="D4" s="17" t="s">
        <v>90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299" t="str">
        <f>'Rekapitulace stavby'!K6</f>
        <v>OPRAVA KOMUNIKACE V ULICI MALÁ, MIMOŇ</v>
      </c>
      <c r="F7" s="300"/>
      <c r="G7" s="300"/>
      <c r="H7" s="300"/>
      <c r="L7" s="16"/>
    </row>
    <row r="8" spans="2:46" s="1" customFormat="1" ht="12" customHeight="1">
      <c r="B8" s="25"/>
      <c r="D8" s="22" t="s">
        <v>91</v>
      </c>
      <c r="L8" s="25"/>
    </row>
    <row r="9" spans="2:46" s="1" customFormat="1" ht="16.5" customHeight="1">
      <c r="B9" s="25"/>
      <c r="E9" s="281" t="s">
        <v>243</v>
      </c>
      <c r="F9" s="298"/>
      <c r="G9" s="298"/>
      <c r="H9" s="298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265" t="str">
        <f>'Rekapitulace stavby'!E14</f>
        <v xml:space="preserve"> </v>
      </c>
      <c r="F18" s="265"/>
      <c r="G18" s="265"/>
      <c r="H18" s="265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267" t="s">
        <v>1</v>
      </c>
      <c r="F27" s="267"/>
      <c r="G27" s="267"/>
      <c r="H27" s="267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ROUND(J122, 2)</f>
        <v>73483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customHeight="1">
      <c r="B33" s="25"/>
      <c r="D33" s="48" t="s">
        <v>34</v>
      </c>
      <c r="E33" s="22" t="s">
        <v>35</v>
      </c>
      <c r="F33" s="84">
        <f>ROUND((SUM(BE122:BE142)),  2)</f>
        <v>73483</v>
      </c>
      <c r="I33" s="85">
        <v>0.21</v>
      </c>
      <c r="J33" s="84">
        <f>ROUND(((SUM(BE122:BE142))*I33),  2)</f>
        <v>15431.43</v>
      </c>
      <c r="L33" s="25"/>
    </row>
    <row r="34" spans="2:12" s="1" customFormat="1" ht="14.45" customHeight="1">
      <c r="B34" s="25"/>
      <c r="E34" s="22" t="s">
        <v>36</v>
      </c>
      <c r="F34" s="84">
        <f>ROUND((SUM(BF122:BF142)),  2)</f>
        <v>0</v>
      </c>
      <c r="I34" s="85">
        <v>0.12</v>
      </c>
      <c r="J34" s="84">
        <f>ROUND(((SUM(BF122:BF142))*I34),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4">
        <f>ROUND((SUM(BG122:BG142)),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4">
        <f>ROUND((SUM(BH122:BH142)),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39</v>
      </c>
      <c r="F37" s="84">
        <f>ROUND((SUM(BI122:BI142)),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88914.43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93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299" t="str">
        <f>E7</f>
        <v>OPRAVA KOMUNIKACE V ULICI MALÁ, MIMOŇ</v>
      </c>
      <c r="F85" s="300"/>
      <c r="G85" s="300"/>
      <c r="H85" s="300"/>
      <c r="L85" s="25"/>
    </row>
    <row r="86" spans="2:47" s="1" customFormat="1" ht="12" customHeight="1">
      <c r="B86" s="25"/>
      <c r="C86" s="22" t="s">
        <v>91</v>
      </c>
      <c r="L86" s="25"/>
    </row>
    <row r="87" spans="2:47" s="1" customFormat="1" ht="16.5" customHeight="1">
      <c r="B87" s="25"/>
      <c r="E87" s="281" t="str">
        <f>E9</f>
        <v>01B - Komunikace - Liberecký Kraj</v>
      </c>
      <c r="F87" s="298"/>
      <c r="G87" s="298"/>
      <c r="H87" s="29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15. 2. 2025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94</v>
      </c>
      <c r="D94" s="86"/>
      <c r="E94" s="86"/>
      <c r="F94" s="86"/>
      <c r="G94" s="86"/>
      <c r="H94" s="86"/>
      <c r="I94" s="86"/>
      <c r="J94" s="95" t="s">
        <v>95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96</v>
      </c>
      <c r="J96" s="59">
        <f>J122</f>
        <v>73483</v>
      </c>
      <c r="L96" s="25"/>
      <c r="AU96" s="13" t="s">
        <v>97</v>
      </c>
    </row>
    <row r="97" spans="2:12" s="8" customFormat="1" ht="24.95" customHeight="1">
      <c r="B97" s="97"/>
      <c r="D97" s="98" t="s">
        <v>98</v>
      </c>
      <c r="E97" s="99"/>
      <c r="F97" s="99"/>
      <c r="G97" s="99"/>
      <c r="H97" s="99"/>
      <c r="I97" s="99"/>
      <c r="J97" s="100">
        <f>J123</f>
        <v>73483</v>
      </c>
      <c r="L97" s="97"/>
    </row>
    <row r="98" spans="2:12" s="9" customFormat="1" ht="19.899999999999999" customHeight="1">
      <c r="B98" s="101"/>
      <c r="D98" s="102" t="s">
        <v>99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2:12" s="9" customFormat="1" ht="19.899999999999999" customHeight="1">
      <c r="B99" s="101"/>
      <c r="D99" s="102" t="s">
        <v>244</v>
      </c>
      <c r="E99" s="103"/>
      <c r="F99" s="103"/>
      <c r="G99" s="103"/>
      <c r="H99" s="103"/>
      <c r="I99" s="103"/>
      <c r="J99" s="104">
        <f>J127</f>
        <v>0</v>
      </c>
      <c r="L99" s="101"/>
    </row>
    <row r="100" spans="2:12" s="9" customFormat="1" ht="19.899999999999999" customHeight="1">
      <c r="B100" s="101"/>
      <c r="D100" s="102" t="s">
        <v>100</v>
      </c>
      <c r="E100" s="103"/>
      <c r="F100" s="103"/>
      <c r="G100" s="103"/>
      <c r="H100" s="103"/>
      <c r="I100" s="103"/>
      <c r="J100" s="104">
        <f>J129</f>
        <v>0</v>
      </c>
      <c r="L100" s="101"/>
    </row>
    <row r="101" spans="2:12" s="9" customFormat="1" ht="19.899999999999999" customHeight="1">
      <c r="B101" s="101"/>
      <c r="D101" s="102" t="s">
        <v>103</v>
      </c>
      <c r="E101" s="103"/>
      <c r="F101" s="103"/>
      <c r="G101" s="103"/>
      <c r="H101" s="103"/>
      <c r="I101" s="103"/>
      <c r="J101" s="104">
        <f>J135</f>
        <v>73483</v>
      </c>
      <c r="L101" s="101"/>
    </row>
    <row r="102" spans="2:12" s="9" customFormat="1" ht="19.899999999999999" customHeight="1">
      <c r="B102" s="101"/>
      <c r="D102" s="102" t="s">
        <v>104</v>
      </c>
      <c r="E102" s="103"/>
      <c r="F102" s="103"/>
      <c r="G102" s="103"/>
      <c r="H102" s="103"/>
      <c r="I102" s="103"/>
      <c r="J102" s="104">
        <f>J140</f>
        <v>0</v>
      </c>
      <c r="L102" s="101"/>
    </row>
    <row r="103" spans="2:12" s="1" customFormat="1" ht="21.75" customHeight="1">
      <c r="B103" s="25"/>
      <c r="L103" s="25"/>
    </row>
    <row r="104" spans="2:12" s="1" customFormat="1" ht="6.95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5" customHeight="1">
      <c r="B109" s="25"/>
      <c r="C109" s="17" t="s">
        <v>105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14</v>
      </c>
      <c r="L111" s="25"/>
    </row>
    <row r="112" spans="2:12" s="1" customFormat="1" ht="16.5" customHeight="1">
      <c r="B112" s="25"/>
      <c r="E112" s="299" t="str">
        <f>E7</f>
        <v>OPRAVA KOMUNIKACE V ULICI MALÁ, MIMOŇ</v>
      </c>
      <c r="F112" s="300"/>
      <c r="G112" s="300"/>
      <c r="H112" s="300"/>
      <c r="L112" s="25"/>
    </row>
    <row r="113" spans="2:65" s="1" customFormat="1" ht="12" customHeight="1">
      <c r="B113" s="25"/>
      <c r="C113" s="22" t="s">
        <v>91</v>
      </c>
      <c r="L113" s="25"/>
    </row>
    <row r="114" spans="2:65" s="1" customFormat="1" ht="16.5" customHeight="1">
      <c r="B114" s="25"/>
      <c r="E114" s="281" t="str">
        <f>E9</f>
        <v>01B - Komunikace - Liberecký Kraj</v>
      </c>
      <c r="F114" s="298"/>
      <c r="G114" s="298"/>
      <c r="H114" s="298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18</v>
      </c>
      <c r="F116" s="20" t="str">
        <f>F12</f>
        <v xml:space="preserve"> </v>
      </c>
      <c r="I116" s="22" t="s">
        <v>20</v>
      </c>
      <c r="J116" s="45" t="str">
        <f>IF(J12="","",J12)</f>
        <v>15. 2. 2025</v>
      </c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22</v>
      </c>
      <c r="F118" s="20" t="str">
        <f>E15</f>
        <v xml:space="preserve"> </v>
      </c>
      <c r="I118" s="22" t="s">
        <v>26</v>
      </c>
      <c r="J118" s="23" t="str">
        <f>E21</f>
        <v xml:space="preserve"> </v>
      </c>
      <c r="L118" s="25"/>
    </row>
    <row r="119" spans="2:65" s="1" customFormat="1" ht="15.2" customHeight="1">
      <c r="B119" s="25"/>
      <c r="C119" s="22" t="s">
        <v>25</v>
      </c>
      <c r="F119" s="20" t="str">
        <f>IF(E18="","",E18)</f>
        <v xml:space="preserve"> </v>
      </c>
      <c r="I119" s="22" t="s">
        <v>28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5"/>
      <c r="C121" s="106" t="s">
        <v>106</v>
      </c>
      <c r="D121" s="107" t="s">
        <v>55</v>
      </c>
      <c r="E121" s="107" t="s">
        <v>51</v>
      </c>
      <c r="F121" s="107" t="s">
        <v>52</v>
      </c>
      <c r="G121" s="107" t="s">
        <v>107</v>
      </c>
      <c r="H121" s="107" t="s">
        <v>108</v>
      </c>
      <c r="I121" s="107" t="s">
        <v>109</v>
      </c>
      <c r="J121" s="108" t="s">
        <v>95</v>
      </c>
      <c r="K121" s="109" t="s">
        <v>110</v>
      </c>
      <c r="L121" s="105"/>
      <c r="M121" s="52" t="s">
        <v>1</v>
      </c>
      <c r="N121" s="53" t="s">
        <v>34</v>
      </c>
      <c r="O121" s="53" t="s">
        <v>111</v>
      </c>
      <c r="P121" s="53" t="s">
        <v>112</v>
      </c>
      <c r="Q121" s="53" t="s">
        <v>113</v>
      </c>
      <c r="R121" s="53" t="s">
        <v>114</v>
      </c>
      <c r="S121" s="53" t="s">
        <v>115</v>
      </c>
      <c r="T121" s="54" t="s">
        <v>116</v>
      </c>
    </row>
    <row r="122" spans="2:65" s="1" customFormat="1" ht="22.9" customHeight="1">
      <c r="B122" s="25"/>
      <c r="C122" s="57" t="s">
        <v>117</v>
      </c>
      <c r="J122" s="110">
        <f>BK122</f>
        <v>73483</v>
      </c>
      <c r="L122" s="25"/>
      <c r="M122" s="55"/>
      <c r="N122" s="46"/>
      <c r="O122" s="46"/>
      <c r="P122" s="111">
        <f>P123</f>
        <v>614.11159800000007</v>
      </c>
      <c r="Q122" s="46"/>
      <c r="R122" s="111">
        <f>R123</f>
        <v>3.3700000000000001E-2</v>
      </c>
      <c r="S122" s="46"/>
      <c r="T122" s="112">
        <f>T123</f>
        <v>401.84000000000003</v>
      </c>
      <c r="AT122" s="13" t="s">
        <v>69</v>
      </c>
      <c r="AU122" s="13" t="s">
        <v>97</v>
      </c>
      <c r="BK122" s="113">
        <f>BK123</f>
        <v>73483</v>
      </c>
    </row>
    <row r="123" spans="2:65" s="11" customFormat="1" ht="25.9" customHeight="1">
      <c r="B123" s="114"/>
      <c r="D123" s="115" t="s">
        <v>69</v>
      </c>
      <c r="E123" s="116" t="s">
        <v>118</v>
      </c>
      <c r="F123" s="116" t="s">
        <v>119</v>
      </c>
      <c r="J123" s="117">
        <f>BK123</f>
        <v>73483</v>
      </c>
      <c r="L123" s="114"/>
      <c r="M123" s="118"/>
      <c r="P123" s="119">
        <f>P124+P127+P129+P135+P140</f>
        <v>614.11159800000007</v>
      </c>
      <c r="R123" s="119">
        <f>R124+R127+R129+R135+R140</f>
        <v>3.3700000000000001E-2</v>
      </c>
      <c r="T123" s="120">
        <f>T124+T127+T129+T135+T140</f>
        <v>401.84000000000003</v>
      </c>
      <c r="AR123" s="115" t="s">
        <v>78</v>
      </c>
      <c r="AT123" s="121" t="s">
        <v>69</v>
      </c>
      <c r="AU123" s="121" t="s">
        <v>70</v>
      </c>
      <c r="AY123" s="115" t="s">
        <v>120</v>
      </c>
      <c r="BK123" s="122">
        <f>BK124+BK127+BK129+BK135+BK140</f>
        <v>73483</v>
      </c>
    </row>
    <row r="124" spans="2:65" s="11" customFormat="1" ht="22.9" customHeight="1">
      <c r="B124" s="114"/>
      <c r="D124" s="115" t="s">
        <v>69</v>
      </c>
      <c r="E124" s="123" t="s">
        <v>78</v>
      </c>
      <c r="F124" s="123" t="s">
        <v>121</v>
      </c>
      <c r="J124" s="124">
        <f>BK124</f>
        <v>0</v>
      </c>
      <c r="L124" s="114"/>
      <c r="M124" s="118"/>
      <c r="P124" s="119">
        <f>SUM(P125:P126)</f>
        <v>143.01</v>
      </c>
      <c r="R124" s="119">
        <f>SUM(R125:R126)</f>
        <v>3.3700000000000001E-2</v>
      </c>
      <c r="T124" s="120">
        <f>SUM(T125:T126)</f>
        <v>401.84000000000003</v>
      </c>
      <c r="AR124" s="115" t="s">
        <v>78</v>
      </c>
      <c r="AT124" s="121" t="s">
        <v>69</v>
      </c>
      <c r="AU124" s="121" t="s">
        <v>78</v>
      </c>
      <c r="AY124" s="115" t="s">
        <v>120</v>
      </c>
      <c r="BK124" s="122">
        <f>SUM(BK125:BK126)</f>
        <v>0</v>
      </c>
    </row>
    <row r="125" spans="2:65" s="1" customFormat="1" ht="24.2" customHeight="1">
      <c r="B125" s="125"/>
      <c r="C125" s="126" t="s">
        <v>78</v>
      </c>
      <c r="D125" s="126" t="s">
        <v>122</v>
      </c>
      <c r="E125" s="127" t="s">
        <v>245</v>
      </c>
      <c r="F125" s="128" t="s">
        <v>246</v>
      </c>
      <c r="G125" s="129" t="s">
        <v>125</v>
      </c>
      <c r="H125" s="151">
        <v>360</v>
      </c>
      <c r="I125" s="130">
        <v>0</v>
      </c>
      <c r="J125" s="130">
        <f>ROUND(I125*H125,2)</f>
        <v>0</v>
      </c>
      <c r="K125" s="131"/>
      <c r="L125" s="25"/>
      <c r="M125" s="132" t="s">
        <v>1</v>
      </c>
      <c r="N125" s="133" t="s">
        <v>35</v>
      </c>
      <c r="O125" s="134">
        <v>0.313</v>
      </c>
      <c r="P125" s="134">
        <f>O125*H125</f>
        <v>112.68</v>
      </c>
      <c r="Q125" s="134">
        <v>0</v>
      </c>
      <c r="R125" s="134">
        <f>Q125*H125</f>
        <v>0</v>
      </c>
      <c r="S125" s="134">
        <v>0.255</v>
      </c>
      <c r="T125" s="135">
        <f>S125*H125</f>
        <v>91.8</v>
      </c>
      <c r="AR125" s="136" t="s">
        <v>126</v>
      </c>
      <c r="AT125" s="136" t="s">
        <v>122</v>
      </c>
      <c r="AU125" s="136" t="s">
        <v>80</v>
      </c>
      <c r="AY125" s="13" t="s">
        <v>120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78</v>
      </c>
      <c r="BK125" s="137">
        <f>ROUND(I125*H125,2)</f>
        <v>0</v>
      </c>
      <c r="BL125" s="13" t="s">
        <v>126</v>
      </c>
      <c r="BM125" s="136" t="s">
        <v>247</v>
      </c>
    </row>
    <row r="126" spans="2:65" s="1" customFormat="1" ht="24.2" customHeight="1">
      <c r="B126" s="125"/>
      <c r="C126" s="126" t="s">
        <v>191</v>
      </c>
      <c r="D126" s="126" t="s">
        <v>122</v>
      </c>
      <c r="E126" s="127" t="s">
        <v>248</v>
      </c>
      <c r="F126" s="128" t="s">
        <v>249</v>
      </c>
      <c r="G126" s="129" t="s">
        <v>125</v>
      </c>
      <c r="H126" s="151">
        <v>3370</v>
      </c>
      <c r="I126" s="130">
        <v>0</v>
      </c>
      <c r="J126" s="130">
        <f>ROUND(I126*H126,2)</f>
        <v>0</v>
      </c>
      <c r="K126" s="131"/>
      <c r="L126" s="25"/>
      <c r="M126" s="132" t="s">
        <v>1</v>
      </c>
      <c r="N126" s="133" t="s">
        <v>35</v>
      </c>
      <c r="O126" s="134">
        <v>8.9999999999999993E-3</v>
      </c>
      <c r="P126" s="134">
        <f>O126*H126</f>
        <v>30.33</v>
      </c>
      <c r="Q126" s="134">
        <v>1.0000000000000001E-5</v>
      </c>
      <c r="R126" s="134">
        <f>Q126*H126</f>
        <v>3.3700000000000001E-2</v>
      </c>
      <c r="S126" s="134">
        <v>9.1999999999999998E-2</v>
      </c>
      <c r="T126" s="135">
        <f>S126*H126</f>
        <v>310.04000000000002</v>
      </c>
      <c r="AR126" s="136" t="s">
        <v>126</v>
      </c>
      <c r="AT126" s="136" t="s">
        <v>122</v>
      </c>
      <c r="AU126" s="136" t="s">
        <v>80</v>
      </c>
      <c r="AY126" s="13" t="s">
        <v>120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3" t="s">
        <v>78</v>
      </c>
      <c r="BK126" s="137">
        <f>ROUND(I126*H126,2)</f>
        <v>0</v>
      </c>
      <c r="BL126" s="13" t="s">
        <v>126</v>
      </c>
      <c r="BM126" s="136" t="s">
        <v>250</v>
      </c>
    </row>
    <row r="127" spans="2:65" s="11" customFormat="1" ht="22.9" customHeight="1">
      <c r="B127" s="114"/>
      <c r="D127" s="115" t="s">
        <v>69</v>
      </c>
      <c r="E127" s="123" t="s">
        <v>126</v>
      </c>
      <c r="F127" s="123" t="s">
        <v>251</v>
      </c>
      <c r="J127" s="124">
        <f>BK127</f>
        <v>0</v>
      </c>
      <c r="L127" s="114"/>
      <c r="M127" s="118"/>
      <c r="P127" s="119">
        <f>P128</f>
        <v>37.799999999999997</v>
      </c>
      <c r="R127" s="119">
        <f>R128</f>
        <v>0</v>
      </c>
      <c r="T127" s="120">
        <f>T128</f>
        <v>0</v>
      </c>
      <c r="AR127" s="115" t="s">
        <v>78</v>
      </c>
      <c r="AT127" s="121" t="s">
        <v>69</v>
      </c>
      <c r="AU127" s="121" t="s">
        <v>78</v>
      </c>
      <c r="AY127" s="115" t="s">
        <v>120</v>
      </c>
      <c r="BK127" s="122">
        <f>BK128</f>
        <v>0</v>
      </c>
    </row>
    <row r="128" spans="2:65" s="1" customFormat="1" ht="33" customHeight="1">
      <c r="B128" s="125"/>
      <c r="C128" s="126" t="s">
        <v>131</v>
      </c>
      <c r="D128" s="126" t="s">
        <v>122</v>
      </c>
      <c r="E128" s="127" t="s">
        <v>252</v>
      </c>
      <c r="F128" s="128" t="s">
        <v>253</v>
      </c>
      <c r="G128" s="129" t="s">
        <v>125</v>
      </c>
      <c r="H128" s="151">
        <v>360</v>
      </c>
      <c r="I128" s="130">
        <v>0</v>
      </c>
      <c r="J128" s="130">
        <f>ROUND(I128*H128,2)</f>
        <v>0</v>
      </c>
      <c r="K128" s="131"/>
      <c r="L128" s="25"/>
      <c r="M128" s="132" t="s">
        <v>1</v>
      </c>
      <c r="N128" s="133" t="s">
        <v>35</v>
      </c>
      <c r="O128" s="134">
        <v>0.105</v>
      </c>
      <c r="P128" s="134">
        <f>O128*H128</f>
        <v>37.799999999999997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126</v>
      </c>
      <c r="AT128" s="136" t="s">
        <v>122</v>
      </c>
      <c r="AU128" s="136" t="s">
        <v>80</v>
      </c>
      <c r="AY128" s="13" t="s">
        <v>120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78</v>
      </c>
      <c r="BK128" s="137">
        <f>ROUND(I128*H128,2)</f>
        <v>0</v>
      </c>
      <c r="BL128" s="13" t="s">
        <v>126</v>
      </c>
      <c r="BM128" s="136" t="s">
        <v>254</v>
      </c>
    </row>
    <row r="129" spans="2:65" s="11" customFormat="1" ht="22.9" customHeight="1">
      <c r="B129" s="114"/>
      <c r="D129" s="115" t="s">
        <v>69</v>
      </c>
      <c r="E129" s="123" t="s">
        <v>139</v>
      </c>
      <c r="F129" s="123" t="s">
        <v>148</v>
      </c>
      <c r="J129" s="124">
        <f>BK129</f>
        <v>0</v>
      </c>
      <c r="L129" s="114"/>
      <c r="M129" s="118"/>
      <c r="P129" s="119">
        <f>SUM(P130:P134)</f>
        <v>229.16000000000003</v>
      </c>
      <c r="R129" s="119">
        <f>SUM(R130:R134)</f>
        <v>0</v>
      </c>
      <c r="T129" s="120">
        <f>SUM(T130:T134)</f>
        <v>0</v>
      </c>
      <c r="AR129" s="115" t="s">
        <v>78</v>
      </c>
      <c r="AT129" s="121" t="s">
        <v>69</v>
      </c>
      <c r="AU129" s="121" t="s">
        <v>78</v>
      </c>
      <c r="AY129" s="115" t="s">
        <v>120</v>
      </c>
      <c r="BK129" s="122">
        <f>SUM(BK130:BK134)</f>
        <v>0</v>
      </c>
    </row>
    <row r="130" spans="2:65" s="1" customFormat="1" ht="24.2" customHeight="1">
      <c r="B130" s="125"/>
      <c r="C130" s="126" t="s">
        <v>126</v>
      </c>
      <c r="D130" s="126" t="s">
        <v>122</v>
      </c>
      <c r="E130" s="127" t="s">
        <v>255</v>
      </c>
      <c r="F130" s="128" t="s">
        <v>256</v>
      </c>
      <c r="G130" s="129" t="s">
        <v>125</v>
      </c>
      <c r="H130" s="151">
        <v>3370</v>
      </c>
      <c r="I130" s="130">
        <v>0</v>
      </c>
      <c r="J130" s="130">
        <f>ROUND(I130*H130,2)</f>
        <v>0</v>
      </c>
      <c r="K130" s="131"/>
      <c r="L130" s="25"/>
      <c r="M130" s="132" t="s">
        <v>1</v>
      </c>
      <c r="N130" s="133" t="s">
        <v>35</v>
      </c>
      <c r="O130" s="134">
        <v>2E-3</v>
      </c>
      <c r="P130" s="134">
        <f>O130*H130</f>
        <v>6.74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126</v>
      </c>
      <c r="AT130" s="136" t="s">
        <v>122</v>
      </c>
      <c r="AU130" s="136" t="s">
        <v>80</v>
      </c>
      <c r="AY130" s="13" t="s">
        <v>120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78</v>
      </c>
      <c r="BK130" s="137">
        <f>ROUND(I130*H130,2)</f>
        <v>0</v>
      </c>
      <c r="BL130" s="13" t="s">
        <v>126</v>
      </c>
      <c r="BM130" s="136" t="s">
        <v>257</v>
      </c>
    </row>
    <row r="131" spans="2:65" s="1" customFormat="1" ht="33" customHeight="1">
      <c r="B131" s="125"/>
      <c r="C131" s="126" t="s">
        <v>139</v>
      </c>
      <c r="D131" s="126" t="s">
        <v>122</v>
      </c>
      <c r="E131" s="127" t="s">
        <v>258</v>
      </c>
      <c r="F131" s="128" t="s">
        <v>259</v>
      </c>
      <c r="G131" s="129" t="s">
        <v>125</v>
      </c>
      <c r="H131" s="151">
        <v>3370</v>
      </c>
      <c r="I131" s="130">
        <v>0</v>
      </c>
      <c r="J131" s="130">
        <f>ROUND(I131*H131,2)</f>
        <v>0</v>
      </c>
      <c r="K131" s="131"/>
      <c r="L131" s="25"/>
      <c r="M131" s="132" t="s">
        <v>1</v>
      </c>
      <c r="N131" s="133" t="s">
        <v>35</v>
      </c>
      <c r="O131" s="134">
        <v>6.6000000000000003E-2</v>
      </c>
      <c r="P131" s="134">
        <f>O131*H131</f>
        <v>222.42000000000002</v>
      </c>
      <c r="Q131" s="134">
        <v>0</v>
      </c>
      <c r="R131" s="134">
        <f>Q131*H131</f>
        <v>0</v>
      </c>
      <c r="S131" s="134">
        <v>0</v>
      </c>
      <c r="T131" s="135">
        <f>S131*H131</f>
        <v>0</v>
      </c>
      <c r="AR131" s="136" t="s">
        <v>126</v>
      </c>
      <c r="AT131" s="136" t="s">
        <v>122</v>
      </c>
      <c r="AU131" s="136" t="s">
        <v>80</v>
      </c>
      <c r="AY131" s="13" t="s">
        <v>120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78</v>
      </c>
      <c r="BK131" s="137">
        <f>ROUND(I131*H131,2)</f>
        <v>0</v>
      </c>
      <c r="BL131" s="13" t="s">
        <v>126</v>
      </c>
      <c r="BM131" s="136" t="s">
        <v>260</v>
      </c>
    </row>
    <row r="132" spans="2:65" s="1" customFormat="1" ht="37.9" customHeight="1">
      <c r="B132" s="125"/>
      <c r="C132" s="126" t="s">
        <v>144</v>
      </c>
      <c r="D132" s="126" t="s">
        <v>122</v>
      </c>
      <c r="E132" s="127" t="s">
        <v>261</v>
      </c>
      <c r="F132" s="128" t="s">
        <v>262</v>
      </c>
      <c r="G132" s="129" t="s">
        <v>137</v>
      </c>
      <c r="H132" s="151">
        <v>40</v>
      </c>
      <c r="I132" s="130">
        <v>0</v>
      </c>
      <c r="J132" s="130">
        <f>ROUND(I132*H132,2)</f>
        <v>0</v>
      </c>
      <c r="K132" s="131"/>
      <c r="L132" s="25"/>
      <c r="M132" s="132" t="s">
        <v>1</v>
      </c>
      <c r="N132" s="133" t="s">
        <v>35</v>
      </c>
      <c r="O132" s="134">
        <v>0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126</v>
      </c>
      <c r="AT132" s="136" t="s">
        <v>122</v>
      </c>
      <c r="AU132" s="136" t="s">
        <v>80</v>
      </c>
      <c r="AY132" s="13" t="s">
        <v>120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78</v>
      </c>
      <c r="BK132" s="137">
        <f>ROUND(I132*H132,2)</f>
        <v>0</v>
      </c>
      <c r="BL132" s="13" t="s">
        <v>126</v>
      </c>
      <c r="BM132" s="136" t="s">
        <v>263</v>
      </c>
    </row>
    <row r="133" spans="2:65" s="1" customFormat="1" ht="24.2" customHeight="1">
      <c r="B133" s="125"/>
      <c r="C133" s="126" t="s">
        <v>149</v>
      </c>
      <c r="D133" s="126" t="s">
        <v>122</v>
      </c>
      <c r="E133" s="127" t="s">
        <v>264</v>
      </c>
      <c r="F133" s="128" t="s">
        <v>265</v>
      </c>
      <c r="G133" s="129" t="s">
        <v>137</v>
      </c>
      <c r="H133" s="151">
        <v>40</v>
      </c>
      <c r="I133" s="130">
        <v>0</v>
      </c>
      <c r="J133" s="130">
        <f>ROUND(I133*H133,2)</f>
        <v>0</v>
      </c>
      <c r="K133" s="131"/>
      <c r="L133" s="25"/>
      <c r="M133" s="132" t="s">
        <v>1</v>
      </c>
      <c r="N133" s="133" t="s">
        <v>35</v>
      </c>
      <c r="O133" s="134">
        <v>0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126</v>
      </c>
      <c r="AT133" s="136" t="s">
        <v>122</v>
      </c>
      <c r="AU133" s="136" t="s">
        <v>80</v>
      </c>
      <c r="AY133" s="13" t="s">
        <v>120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78</v>
      </c>
      <c r="BK133" s="137">
        <f>ROUND(I133*H133,2)</f>
        <v>0</v>
      </c>
      <c r="BL133" s="13" t="s">
        <v>126</v>
      </c>
      <c r="BM133" s="136" t="s">
        <v>266</v>
      </c>
    </row>
    <row r="134" spans="2:65" s="1" customFormat="1" ht="37.9" customHeight="1">
      <c r="B134" s="125"/>
      <c r="C134" s="126" t="s">
        <v>153</v>
      </c>
      <c r="D134" s="126" t="s">
        <v>122</v>
      </c>
      <c r="E134" s="127" t="s">
        <v>267</v>
      </c>
      <c r="F134" s="128" t="s">
        <v>268</v>
      </c>
      <c r="G134" s="129" t="s">
        <v>137</v>
      </c>
      <c r="H134" s="151">
        <v>40</v>
      </c>
      <c r="I134" s="130">
        <v>0</v>
      </c>
      <c r="J134" s="130">
        <f>ROUND(I134*H134,2)</f>
        <v>0</v>
      </c>
      <c r="K134" s="131"/>
      <c r="L134" s="25"/>
      <c r="M134" s="132" t="s">
        <v>1</v>
      </c>
      <c r="N134" s="133" t="s">
        <v>35</v>
      </c>
      <c r="O134" s="134">
        <v>0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126</v>
      </c>
      <c r="AT134" s="136" t="s">
        <v>122</v>
      </c>
      <c r="AU134" s="136" t="s">
        <v>80</v>
      </c>
      <c r="AY134" s="13" t="s">
        <v>120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78</v>
      </c>
      <c r="BK134" s="137">
        <f>ROUND(I134*H134,2)</f>
        <v>0</v>
      </c>
      <c r="BL134" s="13" t="s">
        <v>126</v>
      </c>
      <c r="BM134" s="136" t="s">
        <v>269</v>
      </c>
    </row>
    <row r="135" spans="2:65" s="11" customFormat="1" ht="22.9" customHeight="1">
      <c r="B135" s="114"/>
      <c r="D135" s="115" t="s">
        <v>69</v>
      </c>
      <c r="E135" s="123" t="s">
        <v>211</v>
      </c>
      <c r="F135" s="123" t="s">
        <v>212</v>
      </c>
      <c r="J135" s="124">
        <f>BK135</f>
        <v>73483</v>
      </c>
      <c r="L135" s="114"/>
      <c r="M135" s="118"/>
      <c r="P135" s="119">
        <f>SUM(P136:P139)</f>
        <v>204.13471999999999</v>
      </c>
      <c r="R135" s="119">
        <f>SUM(R136:R139)</f>
        <v>0</v>
      </c>
      <c r="T135" s="120">
        <f>SUM(T136:T139)</f>
        <v>0</v>
      </c>
      <c r="AR135" s="115" t="s">
        <v>78</v>
      </c>
      <c r="AT135" s="121" t="s">
        <v>69</v>
      </c>
      <c r="AU135" s="121" t="s">
        <v>78</v>
      </c>
      <c r="AY135" s="115" t="s">
        <v>120</v>
      </c>
      <c r="BK135" s="122">
        <f>SUM(BK136:BK139)</f>
        <v>73483</v>
      </c>
    </row>
    <row r="136" spans="2:65" s="1" customFormat="1" ht="24.2" customHeight="1">
      <c r="B136" s="125"/>
      <c r="C136" s="126" t="s">
        <v>166</v>
      </c>
      <c r="D136" s="126" t="s">
        <v>122</v>
      </c>
      <c r="E136" s="127" t="s">
        <v>214</v>
      </c>
      <c r="F136" s="128" t="s">
        <v>215</v>
      </c>
      <c r="G136" s="129" t="s">
        <v>216</v>
      </c>
      <c r="H136" s="151">
        <v>401.84</v>
      </c>
      <c r="I136" s="130">
        <v>0</v>
      </c>
      <c r="J136" s="130">
        <f>ROUND(I136*H136,2)</f>
        <v>0</v>
      </c>
      <c r="K136" s="131"/>
      <c r="L136" s="25"/>
      <c r="M136" s="132" t="s">
        <v>1</v>
      </c>
      <c r="N136" s="133" t="s">
        <v>35</v>
      </c>
      <c r="O136" s="134">
        <v>0.5</v>
      </c>
      <c r="P136" s="134">
        <f>O136*H136</f>
        <v>200.92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126</v>
      </c>
      <c r="AT136" s="136" t="s">
        <v>122</v>
      </c>
      <c r="AU136" s="136" t="s">
        <v>80</v>
      </c>
      <c r="AY136" s="13" t="s">
        <v>120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78</v>
      </c>
      <c r="BK136" s="137">
        <f>ROUND(I136*H136,2)</f>
        <v>0</v>
      </c>
      <c r="BL136" s="13" t="s">
        <v>126</v>
      </c>
      <c r="BM136" s="136" t="s">
        <v>270</v>
      </c>
    </row>
    <row r="137" spans="2:65" s="1" customFormat="1" ht="24.2" customHeight="1">
      <c r="B137" s="125"/>
      <c r="C137" s="126" t="s">
        <v>8</v>
      </c>
      <c r="D137" s="126" t="s">
        <v>122</v>
      </c>
      <c r="E137" s="127" t="s">
        <v>219</v>
      </c>
      <c r="F137" s="128" t="s">
        <v>375</v>
      </c>
      <c r="G137" s="129" t="s">
        <v>216</v>
      </c>
      <c r="H137" s="151">
        <v>401.84</v>
      </c>
      <c r="I137" s="130">
        <v>0</v>
      </c>
      <c r="J137" s="130">
        <f>ROUND(I137*H137,2)</f>
        <v>0</v>
      </c>
      <c r="K137" s="131"/>
      <c r="L137" s="25"/>
      <c r="M137" s="132" t="s">
        <v>1</v>
      </c>
      <c r="N137" s="133" t="s">
        <v>35</v>
      </c>
      <c r="O137" s="134">
        <v>8.0000000000000002E-3</v>
      </c>
      <c r="P137" s="134">
        <f>O137*H137</f>
        <v>3.2147199999999998</v>
      </c>
      <c r="Q137" s="134">
        <v>0</v>
      </c>
      <c r="R137" s="134">
        <f>Q137*H137</f>
        <v>0</v>
      </c>
      <c r="S137" s="134">
        <v>0</v>
      </c>
      <c r="T137" s="135">
        <f>S137*H137</f>
        <v>0</v>
      </c>
      <c r="AR137" s="136" t="s">
        <v>126</v>
      </c>
      <c r="AT137" s="136" t="s">
        <v>122</v>
      </c>
      <c r="AU137" s="136" t="s">
        <v>80</v>
      </c>
      <c r="AY137" s="13" t="s">
        <v>120</v>
      </c>
      <c r="BE137" s="137">
        <f>IF(N137="základní",J137,0)</f>
        <v>0</v>
      </c>
      <c r="BF137" s="137">
        <f>IF(N137="snížená",J137,0)</f>
        <v>0</v>
      </c>
      <c r="BG137" s="137">
        <f>IF(N137="zákl. přenesená",J137,0)</f>
        <v>0</v>
      </c>
      <c r="BH137" s="137">
        <f>IF(N137="sníž. přenesená",J137,0)</f>
        <v>0</v>
      </c>
      <c r="BI137" s="137">
        <f>IF(N137="nulová",J137,0)</f>
        <v>0</v>
      </c>
      <c r="BJ137" s="13" t="s">
        <v>78</v>
      </c>
      <c r="BK137" s="137">
        <f>ROUND(I137*H137,2)</f>
        <v>0</v>
      </c>
      <c r="BL137" s="13" t="s">
        <v>126</v>
      </c>
      <c r="BM137" s="136" t="s">
        <v>271</v>
      </c>
    </row>
    <row r="138" spans="2:65" s="1" customFormat="1" ht="33" customHeight="1">
      <c r="B138" s="125"/>
      <c r="C138" s="153" t="s">
        <v>174</v>
      </c>
      <c r="D138" s="153" t="s">
        <v>122</v>
      </c>
      <c r="E138" s="154" t="s">
        <v>223</v>
      </c>
      <c r="F138" s="155" t="s">
        <v>373</v>
      </c>
      <c r="G138" s="156" t="s">
        <v>216</v>
      </c>
      <c r="H138" s="157">
        <v>91.8</v>
      </c>
      <c r="I138" s="158">
        <v>125</v>
      </c>
      <c r="J138" s="158">
        <f>ROUND(I138*H138,2)</f>
        <v>11475</v>
      </c>
      <c r="K138" s="131"/>
      <c r="L138" s="25"/>
      <c r="M138" s="132" t="s">
        <v>1</v>
      </c>
      <c r="N138" s="133" t="s">
        <v>35</v>
      </c>
      <c r="O138" s="134">
        <v>0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126</v>
      </c>
      <c r="AT138" s="136" t="s">
        <v>122</v>
      </c>
      <c r="AU138" s="136" t="s">
        <v>80</v>
      </c>
      <c r="AY138" s="13" t="s">
        <v>120</v>
      </c>
      <c r="BE138" s="137">
        <f>IF(N138="základní",J138,0)</f>
        <v>11475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78</v>
      </c>
      <c r="BK138" s="137">
        <f>ROUND(I138*H138,2)</f>
        <v>11475</v>
      </c>
      <c r="BL138" s="13" t="s">
        <v>126</v>
      </c>
      <c r="BM138" s="136" t="s">
        <v>272</v>
      </c>
    </row>
    <row r="139" spans="2:65" s="1" customFormat="1" ht="33" customHeight="1">
      <c r="B139" s="125"/>
      <c r="C139" s="153" t="s">
        <v>178</v>
      </c>
      <c r="D139" s="153" t="s">
        <v>122</v>
      </c>
      <c r="E139" s="154" t="s">
        <v>227</v>
      </c>
      <c r="F139" s="155" t="s">
        <v>374</v>
      </c>
      <c r="G139" s="156" t="s">
        <v>216</v>
      </c>
      <c r="H139" s="157">
        <v>310.04000000000002</v>
      </c>
      <c r="I139" s="158">
        <v>200</v>
      </c>
      <c r="J139" s="158">
        <f>ROUND(I139*H139,2)</f>
        <v>62008</v>
      </c>
      <c r="K139" s="131"/>
      <c r="L139" s="25"/>
      <c r="M139" s="132" t="s">
        <v>1</v>
      </c>
      <c r="N139" s="133" t="s">
        <v>35</v>
      </c>
      <c r="O139" s="134">
        <v>0</v>
      </c>
      <c r="P139" s="134">
        <f>O139*H139</f>
        <v>0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126</v>
      </c>
      <c r="AT139" s="136" t="s">
        <v>122</v>
      </c>
      <c r="AU139" s="136" t="s">
        <v>80</v>
      </c>
      <c r="AY139" s="13" t="s">
        <v>120</v>
      </c>
      <c r="BE139" s="137">
        <f>IF(N139="základní",J139,0)</f>
        <v>62008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78</v>
      </c>
      <c r="BK139" s="137">
        <f>ROUND(I139*H139,2)</f>
        <v>62008</v>
      </c>
      <c r="BL139" s="13" t="s">
        <v>126</v>
      </c>
      <c r="BM139" s="136" t="s">
        <v>273</v>
      </c>
    </row>
    <row r="140" spans="2:65" s="11" customFormat="1" ht="22.9" customHeight="1">
      <c r="B140" s="114"/>
      <c r="D140" s="115" t="s">
        <v>69</v>
      </c>
      <c r="E140" s="123" t="s">
        <v>233</v>
      </c>
      <c r="F140" s="123" t="s">
        <v>234</v>
      </c>
      <c r="J140" s="124">
        <f>BK140</f>
        <v>0</v>
      </c>
      <c r="L140" s="114"/>
      <c r="M140" s="118"/>
      <c r="P140" s="119">
        <f>SUM(P141:P142)</f>
        <v>6.8780000000000004E-3</v>
      </c>
      <c r="R140" s="119">
        <f>SUM(R141:R142)</f>
        <v>0</v>
      </c>
      <c r="T140" s="120">
        <f>SUM(T141:T142)</f>
        <v>0</v>
      </c>
      <c r="AR140" s="115" t="s">
        <v>78</v>
      </c>
      <c r="AT140" s="121" t="s">
        <v>69</v>
      </c>
      <c r="AU140" s="121" t="s">
        <v>78</v>
      </c>
      <c r="AY140" s="115" t="s">
        <v>120</v>
      </c>
      <c r="BK140" s="122">
        <f>SUM(BK141:BK142)</f>
        <v>0</v>
      </c>
    </row>
    <row r="141" spans="2:65" s="1" customFormat="1" ht="24.2" customHeight="1">
      <c r="B141" s="125"/>
      <c r="C141" s="126" t="s">
        <v>183</v>
      </c>
      <c r="D141" s="126" t="s">
        <v>122</v>
      </c>
      <c r="E141" s="127" t="s">
        <v>236</v>
      </c>
      <c r="F141" s="128" t="s">
        <v>237</v>
      </c>
      <c r="G141" s="129" t="s">
        <v>216</v>
      </c>
      <c r="H141" s="151">
        <v>1.4E-2</v>
      </c>
      <c r="I141" s="130">
        <v>0</v>
      </c>
      <c r="J141" s="130">
        <f>ROUND(I141*H141,2)</f>
        <v>0</v>
      </c>
      <c r="K141" s="131"/>
      <c r="L141" s="25"/>
      <c r="M141" s="132" t="s">
        <v>1</v>
      </c>
      <c r="N141" s="133" t="s">
        <v>35</v>
      </c>
      <c r="O141" s="134">
        <v>0.39700000000000002</v>
      </c>
      <c r="P141" s="134">
        <f>O141*H141</f>
        <v>5.5580000000000004E-3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126</v>
      </c>
      <c r="AT141" s="136" t="s">
        <v>122</v>
      </c>
      <c r="AU141" s="136" t="s">
        <v>80</v>
      </c>
      <c r="AY141" s="13" t="s">
        <v>120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78</v>
      </c>
      <c r="BK141" s="137">
        <f>ROUND(I141*H141,2)</f>
        <v>0</v>
      </c>
      <c r="BL141" s="13" t="s">
        <v>126</v>
      </c>
      <c r="BM141" s="136" t="s">
        <v>274</v>
      </c>
    </row>
    <row r="142" spans="2:65" s="1" customFormat="1" ht="33" customHeight="1">
      <c r="B142" s="125"/>
      <c r="C142" s="126" t="s">
        <v>187</v>
      </c>
      <c r="D142" s="126" t="s">
        <v>122</v>
      </c>
      <c r="E142" s="127" t="s">
        <v>240</v>
      </c>
      <c r="F142" s="128" t="s">
        <v>241</v>
      </c>
      <c r="G142" s="129" t="s">
        <v>216</v>
      </c>
      <c r="H142" s="151">
        <v>0.02</v>
      </c>
      <c r="I142" s="130">
        <v>0</v>
      </c>
      <c r="J142" s="130">
        <f>ROUND(I142*H142,2)</f>
        <v>0</v>
      </c>
      <c r="K142" s="131"/>
      <c r="L142" s="25"/>
      <c r="M142" s="147" t="s">
        <v>1</v>
      </c>
      <c r="N142" s="148" t="s">
        <v>35</v>
      </c>
      <c r="O142" s="149">
        <v>6.6000000000000003E-2</v>
      </c>
      <c r="P142" s="149">
        <f>O142*H142</f>
        <v>1.32E-3</v>
      </c>
      <c r="Q142" s="149">
        <v>0</v>
      </c>
      <c r="R142" s="149">
        <f>Q142*H142</f>
        <v>0</v>
      </c>
      <c r="S142" s="149">
        <v>0</v>
      </c>
      <c r="T142" s="150">
        <f>S142*H142</f>
        <v>0</v>
      </c>
      <c r="AR142" s="136" t="s">
        <v>126</v>
      </c>
      <c r="AT142" s="136" t="s">
        <v>122</v>
      </c>
      <c r="AU142" s="136" t="s">
        <v>80</v>
      </c>
      <c r="AY142" s="13" t="s">
        <v>120</v>
      </c>
      <c r="BE142" s="137">
        <f>IF(N142="základní",J142,0)</f>
        <v>0</v>
      </c>
      <c r="BF142" s="137">
        <f>IF(N142="snížená",J142,0)</f>
        <v>0</v>
      </c>
      <c r="BG142" s="137">
        <f>IF(N142="zákl. přenesená",J142,0)</f>
        <v>0</v>
      </c>
      <c r="BH142" s="137">
        <f>IF(N142="sníž. přenesená",J142,0)</f>
        <v>0</v>
      </c>
      <c r="BI142" s="137">
        <f>IF(N142="nulová",J142,0)</f>
        <v>0</v>
      </c>
      <c r="BJ142" s="13" t="s">
        <v>78</v>
      </c>
      <c r="BK142" s="137">
        <f>ROUND(I142*H142,2)</f>
        <v>0</v>
      </c>
      <c r="BL142" s="13" t="s">
        <v>126</v>
      </c>
      <c r="BM142" s="136" t="s">
        <v>275</v>
      </c>
    </row>
    <row r="143" spans="2:65" s="1" customFormat="1" ht="6.95" customHeight="1">
      <c r="B143" s="37"/>
      <c r="C143" s="38"/>
      <c r="D143" s="38"/>
      <c r="E143" s="38"/>
      <c r="F143" s="38"/>
      <c r="G143" s="38"/>
      <c r="H143" s="38"/>
      <c r="I143" s="38"/>
      <c r="J143" s="38"/>
      <c r="K143" s="38"/>
      <c r="L143" s="25"/>
    </row>
  </sheetData>
  <sheetProtection algorithmName="SHA-512" hashValue="Ap+j1Asco/LrGL4bbl/8wPv3Gv0umuDlC1BqV6RzcwblxQgf57iGs4isHhtSG3N4mfwX+a6RbZ/50GbjXNSATA==" saltValue="yEpa3LHfkmZFmQ0rC9WHPg==" spinCount="100000" sheet="1" objects="1" scenarios="1"/>
  <autoFilter ref="C121:K142" xr:uid="{00000000-0009-0000-0000-000002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45"/>
  <sheetViews>
    <sheetView showGridLines="0" topLeftCell="A126" workbookViewId="0">
      <selection activeCell="H136" sqref="H13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6" t="s">
        <v>5</v>
      </c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3" t="s">
        <v>86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>
      <c r="B4" s="16"/>
      <c r="D4" s="17" t="s">
        <v>90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299" t="str">
        <f>'Rekapitulace stavby'!K6</f>
        <v>OPRAVA KOMUNIKACE V ULICI MALÁ, MIMOŇ</v>
      </c>
      <c r="F7" s="300"/>
      <c r="G7" s="300"/>
      <c r="H7" s="300"/>
      <c r="L7" s="16"/>
    </row>
    <row r="8" spans="2:46" s="1" customFormat="1" ht="12" customHeight="1">
      <c r="B8" s="25"/>
      <c r="D8" s="22" t="s">
        <v>91</v>
      </c>
      <c r="L8" s="25"/>
    </row>
    <row r="9" spans="2:46" s="1" customFormat="1" ht="16.5" customHeight="1">
      <c r="B9" s="25"/>
      <c r="E9" s="281" t="s">
        <v>276</v>
      </c>
      <c r="F9" s="298"/>
      <c r="G9" s="298"/>
      <c r="H9" s="298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265" t="str">
        <f>'Rekapitulace stavby'!E14</f>
        <v xml:space="preserve"> </v>
      </c>
      <c r="F18" s="265"/>
      <c r="G18" s="265"/>
      <c r="H18" s="265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267" t="s">
        <v>1</v>
      </c>
      <c r="F27" s="267"/>
      <c r="G27" s="267"/>
      <c r="H27" s="267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ROUND(J122,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customHeight="1">
      <c r="B33" s="25"/>
      <c r="D33" s="48" t="s">
        <v>34</v>
      </c>
      <c r="E33" s="22" t="s">
        <v>35</v>
      </c>
      <c r="F33" s="84">
        <f>ROUND((SUM(BE122:BE144)),  2)</f>
        <v>0</v>
      </c>
      <c r="I33" s="85">
        <v>0.21</v>
      </c>
      <c r="J33" s="84">
        <f>ROUND(((SUM(BE122:BE144))*I33),  2)</f>
        <v>0</v>
      </c>
      <c r="L33" s="25"/>
    </row>
    <row r="34" spans="2:12" s="1" customFormat="1" ht="14.45" customHeight="1">
      <c r="B34" s="25"/>
      <c r="E34" s="22" t="s">
        <v>36</v>
      </c>
      <c r="F34" s="84">
        <f>ROUND((SUM(BF122:BF144)),  2)</f>
        <v>0</v>
      </c>
      <c r="I34" s="85">
        <v>0.12</v>
      </c>
      <c r="J34" s="84">
        <f>ROUND(((SUM(BF122:BF144))*I34),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4">
        <f>ROUND((SUM(BG122:BG144)),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4">
        <f>ROUND((SUM(BH122:BH144)),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39</v>
      </c>
      <c r="F37" s="84">
        <f>ROUND((SUM(BI122:BI144)),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93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299" t="str">
        <f>E7</f>
        <v>OPRAVA KOMUNIKACE V ULICI MALÁ, MIMOŇ</v>
      </c>
      <c r="F85" s="300"/>
      <c r="G85" s="300"/>
      <c r="H85" s="300"/>
      <c r="L85" s="25"/>
    </row>
    <row r="86" spans="2:47" s="1" customFormat="1" ht="12" customHeight="1">
      <c r="B86" s="25"/>
      <c r="C86" s="22" t="s">
        <v>91</v>
      </c>
      <c r="L86" s="25"/>
    </row>
    <row r="87" spans="2:47" s="1" customFormat="1" ht="16.5" customHeight="1">
      <c r="B87" s="25"/>
      <c r="E87" s="281" t="str">
        <f>E9</f>
        <v>02 - chodník</v>
      </c>
      <c r="F87" s="298"/>
      <c r="G87" s="298"/>
      <c r="H87" s="29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15. 2. 2025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94</v>
      </c>
      <c r="D94" s="86"/>
      <c r="E94" s="86"/>
      <c r="F94" s="86"/>
      <c r="G94" s="86"/>
      <c r="H94" s="86"/>
      <c r="I94" s="86"/>
      <c r="J94" s="95" t="s">
        <v>95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96</v>
      </c>
      <c r="J96" s="59">
        <f>J122</f>
        <v>0</v>
      </c>
      <c r="L96" s="25"/>
      <c r="AU96" s="13" t="s">
        <v>97</v>
      </c>
    </row>
    <row r="97" spans="2:12" s="8" customFormat="1" ht="24.95" customHeight="1">
      <c r="B97" s="97"/>
      <c r="D97" s="98" t="s">
        <v>98</v>
      </c>
      <c r="E97" s="99"/>
      <c r="F97" s="99"/>
      <c r="G97" s="99"/>
      <c r="H97" s="99"/>
      <c r="I97" s="99"/>
      <c r="J97" s="100">
        <f>J123</f>
        <v>0</v>
      </c>
      <c r="L97" s="97"/>
    </row>
    <row r="98" spans="2:12" s="9" customFormat="1" ht="19.899999999999999" customHeight="1">
      <c r="B98" s="101"/>
      <c r="D98" s="102" t="s">
        <v>99</v>
      </c>
      <c r="E98" s="103"/>
      <c r="F98" s="103"/>
      <c r="G98" s="103"/>
      <c r="H98" s="103"/>
      <c r="I98" s="103"/>
      <c r="J98" s="104">
        <f>J124</f>
        <v>0</v>
      </c>
      <c r="L98" s="101"/>
    </row>
    <row r="99" spans="2:12" s="9" customFormat="1" ht="19.899999999999999" customHeight="1">
      <c r="B99" s="101"/>
      <c r="D99" s="102" t="s">
        <v>100</v>
      </c>
      <c r="E99" s="103"/>
      <c r="F99" s="103"/>
      <c r="G99" s="103"/>
      <c r="H99" s="103"/>
      <c r="I99" s="103"/>
      <c r="J99" s="104">
        <f>J129</f>
        <v>0</v>
      </c>
      <c r="L99" s="101"/>
    </row>
    <row r="100" spans="2:12" s="9" customFormat="1" ht="19.899999999999999" customHeight="1">
      <c r="B100" s="101"/>
      <c r="D100" s="102" t="s">
        <v>102</v>
      </c>
      <c r="E100" s="103"/>
      <c r="F100" s="103"/>
      <c r="G100" s="103"/>
      <c r="H100" s="103"/>
      <c r="I100" s="103"/>
      <c r="J100" s="104">
        <f>J134</f>
        <v>0</v>
      </c>
      <c r="L100" s="101"/>
    </row>
    <row r="101" spans="2:12" s="9" customFormat="1" ht="19.899999999999999" customHeight="1">
      <c r="B101" s="101"/>
      <c r="D101" s="102" t="s">
        <v>103</v>
      </c>
      <c r="E101" s="103"/>
      <c r="F101" s="103"/>
      <c r="G101" s="103"/>
      <c r="H101" s="103"/>
      <c r="I101" s="103"/>
      <c r="J101" s="104">
        <f>J137</f>
        <v>0</v>
      </c>
      <c r="L101" s="101"/>
    </row>
    <row r="102" spans="2:12" s="9" customFormat="1" ht="19.899999999999999" customHeight="1">
      <c r="B102" s="101"/>
      <c r="D102" s="102" t="s">
        <v>104</v>
      </c>
      <c r="E102" s="103"/>
      <c r="F102" s="103"/>
      <c r="G102" s="103"/>
      <c r="H102" s="103"/>
      <c r="I102" s="103"/>
      <c r="J102" s="104">
        <f>J142</f>
        <v>0</v>
      </c>
      <c r="L102" s="101"/>
    </row>
    <row r="103" spans="2:12" s="1" customFormat="1" ht="21.75" customHeight="1">
      <c r="B103" s="25"/>
      <c r="L103" s="25"/>
    </row>
    <row r="104" spans="2:12" s="1" customFormat="1" ht="6.95" customHeight="1">
      <c r="B104" s="37"/>
      <c r="C104" s="38"/>
      <c r="D104" s="38"/>
      <c r="E104" s="38"/>
      <c r="F104" s="38"/>
      <c r="G104" s="38"/>
      <c r="H104" s="38"/>
      <c r="I104" s="38"/>
      <c r="J104" s="38"/>
      <c r="K104" s="38"/>
      <c r="L104" s="25"/>
    </row>
    <row r="108" spans="2:12" s="1" customFormat="1" ht="6.95" customHeight="1"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25"/>
    </row>
    <row r="109" spans="2:12" s="1" customFormat="1" ht="24.95" customHeight="1">
      <c r="B109" s="25"/>
      <c r="C109" s="17" t="s">
        <v>105</v>
      </c>
      <c r="L109" s="25"/>
    </row>
    <row r="110" spans="2:12" s="1" customFormat="1" ht="6.95" customHeight="1">
      <c r="B110" s="25"/>
      <c r="L110" s="25"/>
    </row>
    <row r="111" spans="2:12" s="1" customFormat="1" ht="12" customHeight="1">
      <c r="B111" s="25"/>
      <c r="C111" s="22" t="s">
        <v>14</v>
      </c>
      <c r="L111" s="25"/>
    </row>
    <row r="112" spans="2:12" s="1" customFormat="1" ht="16.5" customHeight="1">
      <c r="B112" s="25"/>
      <c r="E112" s="299" t="str">
        <f>E7</f>
        <v>OPRAVA KOMUNIKACE V ULICI MALÁ, MIMOŇ</v>
      </c>
      <c r="F112" s="300"/>
      <c r="G112" s="300"/>
      <c r="H112" s="300"/>
      <c r="L112" s="25"/>
    </row>
    <row r="113" spans="2:65" s="1" customFormat="1" ht="12" customHeight="1">
      <c r="B113" s="25"/>
      <c r="C113" s="22" t="s">
        <v>91</v>
      </c>
      <c r="L113" s="25"/>
    </row>
    <row r="114" spans="2:65" s="1" customFormat="1" ht="16.5" customHeight="1">
      <c r="B114" s="25"/>
      <c r="E114" s="281" t="str">
        <f>E9</f>
        <v>02 - chodník</v>
      </c>
      <c r="F114" s="298"/>
      <c r="G114" s="298"/>
      <c r="H114" s="298"/>
      <c r="L114" s="25"/>
    </row>
    <row r="115" spans="2:65" s="1" customFormat="1" ht="6.95" customHeight="1">
      <c r="B115" s="25"/>
      <c r="L115" s="25"/>
    </row>
    <row r="116" spans="2:65" s="1" customFormat="1" ht="12" customHeight="1">
      <c r="B116" s="25"/>
      <c r="C116" s="22" t="s">
        <v>18</v>
      </c>
      <c r="F116" s="20" t="str">
        <f>F12</f>
        <v xml:space="preserve"> </v>
      </c>
      <c r="I116" s="22" t="s">
        <v>20</v>
      </c>
      <c r="J116" s="45" t="str">
        <f>IF(J12="","",J12)</f>
        <v>15. 2. 2025</v>
      </c>
      <c r="L116" s="25"/>
    </row>
    <row r="117" spans="2:65" s="1" customFormat="1" ht="6.95" customHeight="1">
      <c r="B117" s="25"/>
      <c r="L117" s="25"/>
    </row>
    <row r="118" spans="2:65" s="1" customFormat="1" ht="15.2" customHeight="1">
      <c r="B118" s="25"/>
      <c r="C118" s="22" t="s">
        <v>22</v>
      </c>
      <c r="F118" s="20" t="str">
        <f>E15</f>
        <v xml:space="preserve"> </v>
      </c>
      <c r="I118" s="22" t="s">
        <v>26</v>
      </c>
      <c r="J118" s="23" t="str">
        <f>E21</f>
        <v xml:space="preserve"> </v>
      </c>
      <c r="L118" s="25"/>
    </row>
    <row r="119" spans="2:65" s="1" customFormat="1" ht="15.2" customHeight="1">
      <c r="B119" s="25"/>
      <c r="C119" s="22" t="s">
        <v>25</v>
      </c>
      <c r="F119" s="20" t="str">
        <f>IF(E18="","",E18)</f>
        <v xml:space="preserve"> </v>
      </c>
      <c r="I119" s="22" t="s">
        <v>28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05"/>
      <c r="C121" s="106" t="s">
        <v>106</v>
      </c>
      <c r="D121" s="107" t="s">
        <v>55</v>
      </c>
      <c r="E121" s="107" t="s">
        <v>51</v>
      </c>
      <c r="F121" s="107" t="s">
        <v>52</v>
      </c>
      <c r="G121" s="107" t="s">
        <v>107</v>
      </c>
      <c r="H121" s="107" t="s">
        <v>108</v>
      </c>
      <c r="I121" s="107" t="s">
        <v>109</v>
      </c>
      <c r="J121" s="108" t="s">
        <v>95</v>
      </c>
      <c r="K121" s="109" t="s">
        <v>110</v>
      </c>
      <c r="L121" s="105"/>
      <c r="M121" s="52" t="s">
        <v>1</v>
      </c>
      <c r="N121" s="53" t="s">
        <v>34</v>
      </c>
      <c r="O121" s="53" t="s">
        <v>111</v>
      </c>
      <c r="P121" s="53" t="s">
        <v>112</v>
      </c>
      <c r="Q121" s="53" t="s">
        <v>113</v>
      </c>
      <c r="R121" s="53" t="s">
        <v>114</v>
      </c>
      <c r="S121" s="53" t="s">
        <v>115</v>
      </c>
      <c r="T121" s="54" t="s">
        <v>116</v>
      </c>
    </row>
    <row r="122" spans="2:65" s="1" customFormat="1" ht="22.9" customHeight="1">
      <c r="B122" s="25"/>
      <c r="C122" s="57" t="s">
        <v>117</v>
      </c>
      <c r="J122" s="110">
        <f>BK122</f>
        <v>0</v>
      </c>
      <c r="L122" s="25"/>
      <c r="M122" s="55"/>
      <c r="N122" s="46"/>
      <c r="O122" s="46"/>
      <c r="P122" s="111">
        <f>P123</f>
        <v>274.47144100000003</v>
      </c>
      <c r="Q122" s="46"/>
      <c r="R122" s="111">
        <f>R123</f>
        <v>128.68280000000001</v>
      </c>
      <c r="S122" s="46"/>
      <c r="T122" s="112">
        <f>T123</f>
        <v>37.6</v>
      </c>
      <c r="AT122" s="13" t="s">
        <v>69</v>
      </c>
      <c r="AU122" s="13" t="s">
        <v>97</v>
      </c>
      <c r="BK122" s="113">
        <f>BK123</f>
        <v>0</v>
      </c>
    </row>
    <row r="123" spans="2:65" s="11" customFormat="1" ht="25.9" customHeight="1">
      <c r="B123" s="114"/>
      <c r="D123" s="115" t="s">
        <v>69</v>
      </c>
      <c r="E123" s="116" t="s">
        <v>118</v>
      </c>
      <c r="F123" s="116" t="s">
        <v>119</v>
      </c>
      <c r="J123" s="117">
        <f>BK123</f>
        <v>0</v>
      </c>
      <c r="L123" s="114"/>
      <c r="M123" s="118"/>
      <c r="P123" s="119">
        <f>P124+P129+P134+P137+P142</f>
        <v>274.47144100000003</v>
      </c>
      <c r="R123" s="119">
        <f>R124+R129+R134+R137+R142</f>
        <v>128.68280000000001</v>
      </c>
      <c r="T123" s="120">
        <f>T124+T129+T134+T137+T142</f>
        <v>37.6</v>
      </c>
      <c r="AR123" s="115" t="s">
        <v>78</v>
      </c>
      <c r="AT123" s="121" t="s">
        <v>69</v>
      </c>
      <c r="AU123" s="121" t="s">
        <v>70</v>
      </c>
      <c r="AY123" s="115" t="s">
        <v>120</v>
      </c>
      <c r="BK123" s="122">
        <f>BK124+BK129+BK134+BK137+BK142</f>
        <v>0</v>
      </c>
    </row>
    <row r="124" spans="2:65" s="11" customFormat="1" ht="22.9" customHeight="1">
      <c r="B124" s="114"/>
      <c r="D124" s="115" t="s">
        <v>69</v>
      </c>
      <c r="E124" s="123" t="s">
        <v>78</v>
      </c>
      <c r="F124" s="123" t="s">
        <v>121</v>
      </c>
      <c r="J124" s="124">
        <f>BK124</f>
        <v>0</v>
      </c>
      <c r="L124" s="114"/>
      <c r="M124" s="118"/>
      <c r="P124" s="119">
        <f>SUM(P125:P128)</f>
        <v>28.359999999999996</v>
      </c>
      <c r="R124" s="119">
        <f>SUM(R125:R128)</f>
        <v>0</v>
      </c>
      <c r="T124" s="120">
        <f>SUM(T125:T128)</f>
        <v>37.6</v>
      </c>
      <c r="AR124" s="115" t="s">
        <v>78</v>
      </c>
      <c r="AT124" s="121" t="s">
        <v>69</v>
      </c>
      <c r="AU124" s="121" t="s">
        <v>78</v>
      </c>
      <c r="AY124" s="115" t="s">
        <v>120</v>
      </c>
      <c r="BK124" s="122">
        <f>SUM(BK125:BK128)</f>
        <v>0</v>
      </c>
    </row>
    <row r="125" spans="2:65" s="1" customFormat="1" ht="33" customHeight="1">
      <c r="B125" s="125"/>
      <c r="C125" s="126" t="s">
        <v>78</v>
      </c>
      <c r="D125" s="126" t="s">
        <v>122</v>
      </c>
      <c r="E125" s="127" t="s">
        <v>277</v>
      </c>
      <c r="F125" s="128" t="s">
        <v>278</v>
      </c>
      <c r="G125" s="129" t="s">
        <v>125</v>
      </c>
      <c r="H125" s="151">
        <v>40</v>
      </c>
      <c r="I125" s="130">
        <v>0</v>
      </c>
      <c r="J125" s="130">
        <f>ROUND(I125*H125,2)</f>
        <v>0</v>
      </c>
      <c r="K125" s="131"/>
      <c r="L125" s="25"/>
      <c r="M125" s="132" t="s">
        <v>1</v>
      </c>
      <c r="N125" s="133" t="s">
        <v>35</v>
      </c>
      <c r="O125" s="134">
        <v>0.41</v>
      </c>
      <c r="P125" s="134">
        <f>O125*H125</f>
        <v>16.399999999999999</v>
      </c>
      <c r="Q125" s="134">
        <v>0</v>
      </c>
      <c r="R125" s="134">
        <f>Q125*H125</f>
        <v>0</v>
      </c>
      <c r="S125" s="134">
        <v>0.26</v>
      </c>
      <c r="T125" s="135">
        <f>S125*H125</f>
        <v>10.4</v>
      </c>
      <c r="AR125" s="136" t="s">
        <v>126</v>
      </c>
      <c r="AT125" s="136" t="s">
        <v>122</v>
      </c>
      <c r="AU125" s="136" t="s">
        <v>80</v>
      </c>
      <c r="AY125" s="13" t="s">
        <v>120</v>
      </c>
      <c r="BE125" s="137">
        <f>IF(N125="základní",J125,0)</f>
        <v>0</v>
      </c>
      <c r="BF125" s="137">
        <f>IF(N125="snížená",J125,0)</f>
        <v>0</v>
      </c>
      <c r="BG125" s="137">
        <f>IF(N125="zákl. přenesená",J125,0)</f>
        <v>0</v>
      </c>
      <c r="BH125" s="137">
        <f>IF(N125="sníž. přenesená",J125,0)</f>
        <v>0</v>
      </c>
      <c r="BI125" s="137">
        <f>IF(N125="nulová",J125,0)</f>
        <v>0</v>
      </c>
      <c r="BJ125" s="13" t="s">
        <v>78</v>
      </c>
      <c r="BK125" s="137">
        <f>ROUND(I125*H125,2)</f>
        <v>0</v>
      </c>
      <c r="BL125" s="13" t="s">
        <v>126</v>
      </c>
      <c r="BM125" s="136" t="s">
        <v>279</v>
      </c>
    </row>
    <row r="126" spans="2:65" s="1" customFormat="1" ht="24.2" customHeight="1">
      <c r="B126" s="125"/>
      <c r="C126" s="126" t="s">
        <v>80</v>
      </c>
      <c r="D126" s="126" t="s">
        <v>122</v>
      </c>
      <c r="E126" s="127" t="s">
        <v>123</v>
      </c>
      <c r="F126" s="128" t="s">
        <v>124</v>
      </c>
      <c r="G126" s="129" t="s">
        <v>125</v>
      </c>
      <c r="H126" s="151">
        <v>40</v>
      </c>
      <c r="I126" s="130">
        <v>0</v>
      </c>
      <c r="J126" s="130">
        <f>ROUND(I126*H126,2)</f>
        <v>0</v>
      </c>
      <c r="K126" s="131"/>
      <c r="L126" s="25"/>
      <c r="M126" s="132" t="s">
        <v>1</v>
      </c>
      <c r="N126" s="133" t="s">
        <v>35</v>
      </c>
      <c r="O126" s="134">
        <v>0.11899999999999999</v>
      </c>
      <c r="P126" s="134">
        <f>O126*H126</f>
        <v>4.76</v>
      </c>
      <c r="Q126" s="134">
        <v>0</v>
      </c>
      <c r="R126" s="134">
        <f>Q126*H126</f>
        <v>0</v>
      </c>
      <c r="S126" s="134">
        <v>0.44</v>
      </c>
      <c r="T126" s="135">
        <f>S126*H126</f>
        <v>17.600000000000001</v>
      </c>
      <c r="AR126" s="136" t="s">
        <v>126</v>
      </c>
      <c r="AT126" s="136" t="s">
        <v>122</v>
      </c>
      <c r="AU126" s="136" t="s">
        <v>80</v>
      </c>
      <c r="AY126" s="13" t="s">
        <v>120</v>
      </c>
      <c r="BE126" s="137">
        <f>IF(N126="základní",J126,0)</f>
        <v>0</v>
      </c>
      <c r="BF126" s="137">
        <f>IF(N126="snížená",J126,0)</f>
        <v>0</v>
      </c>
      <c r="BG126" s="137">
        <f>IF(N126="zákl. přenesená",J126,0)</f>
        <v>0</v>
      </c>
      <c r="BH126" s="137">
        <f>IF(N126="sníž. přenesená",J126,0)</f>
        <v>0</v>
      </c>
      <c r="BI126" s="137">
        <f>IF(N126="nulová",J126,0)</f>
        <v>0</v>
      </c>
      <c r="BJ126" s="13" t="s">
        <v>78</v>
      </c>
      <c r="BK126" s="137">
        <f>ROUND(I126*H126,2)</f>
        <v>0</v>
      </c>
      <c r="BL126" s="13" t="s">
        <v>126</v>
      </c>
      <c r="BM126" s="136" t="s">
        <v>280</v>
      </c>
    </row>
    <row r="127" spans="2:65" s="1" customFormat="1" ht="24.2" customHeight="1">
      <c r="B127" s="125"/>
      <c r="C127" s="126" t="s">
        <v>131</v>
      </c>
      <c r="D127" s="126" t="s">
        <v>122</v>
      </c>
      <c r="E127" s="127" t="s">
        <v>128</v>
      </c>
      <c r="F127" s="128" t="s">
        <v>129</v>
      </c>
      <c r="G127" s="129" t="s">
        <v>125</v>
      </c>
      <c r="H127" s="151">
        <v>40</v>
      </c>
      <c r="I127" s="130">
        <v>0</v>
      </c>
      <c r="J127" s="130">
        <f>ROUND(I127*H127,2)</f>
        <v>0</v>
      </c>
      <c r="K127" s="131"/>
      <c r="L127" s="25"/>
      <c r="M127" s="132" t="s">
        <v>1</v>
      </c>
      <c r="N127" s="133" t="s">
        <v>35</v>
      </c>
      <c r="O127" s="134">
        <v>0.16200000000000001</v>
      </c>
      <c r="P127" s="134">
        <f>O127*H127</f>
        <v>6.48</v>
      </c>
      <c r="Q127" s="134">
        <v>0</v>
      </c>
      <c r="R127" s="134">
        <f>Q127*H127</f>
        <v>0</v>
      </c>
      <c r="S127" s="134">
        <v>0.24</v>
      </c>
      <c r="T127" s="135">
        <f>S127*H127</f>
        <v>9.6</v>
      </c>
      <c r="AR127" s="136" t="s">
        <v>126</v>
      </c>
      <c r="AT127" s="136" t="s">
        <v>122</v>
      </c>
      <c r="AU127" s="136" t="s">
        <v>80</v>
      </c>
      <c r="AY127" s="13" t="s">
        <v>120</v>
      </c>
      <c r="BE127" s="137">
        <f>IF(N127="základní",J127,0)</f>
        <v>0</v>
      </c>
      <c r="BF127" s="137">
        <f>IF(N127="snížená",J127,0)</f>
        <v>0</v>
      </c>
      <c r="BG127" s="137">
        <f>IF(N127="zákl. přenesená",J127,0)</f>
        <v>0</v>
      </c>
      <c r="BH127" s="137">
        <f>IF(N127="sníž. přenesená",J127,0)</f>
        <v>0</v>
      </c>
      <c r="BI127" s="137">
        <f>IF(N127="nulová",J127,0)</f>
        <v>0</v>
      </c>
      <c r="BJ127" s="13" t="s">
        <v>78</v>
      </c>
      <c r="BK127" s="137">
        <f>ROUND(I127*H127,2)</f>
        <v>0</v>
      </c>
      <c r="BL127" s="13" t="s">
        <v>126</v>
      </c>
      <c r="BM127" s="136" t="s">
        <v>281</v>
      </c>
    </row>
    <row r="128" spans="2:65" s="1" customFormat="1" ht="21.75" customHeight="1">
      <c r="B128" s="125"/>
      <c r="C128" s="126" t="s">
        <v>126</v>
      </c>
      <c r="D128" s="126" t="s">
        <v>122</v>
      </c>
      <c r="E128" s="127" t="s">
        <v>145</v>
      </c>
      <c r="F128" s="128" t="s">
        <v>146</v>
      </c>
      <c r="G128" s="129" t="s">
        <v>125</v>
      </c>
      <c r="H128" s="151">
        <v>40</v>
      </c>
      <c r="I128" s="130">
        <v>0</v>
      </c>
      <c r="J128" s="130">
        <f>ROUND(I128*H128,2)</f>
        <v>0</v>
      </c>
      <c r="K128" s="131"/>
      <c r="L128" s="25"/>
      <c r="M128" s="132" t="s">
        <v>1</v>
      </c>
      <c r="N128" s="133" t="s">
        <v>35</v>
      </c>
      <c r="O128" s="134">
        <v>1.7999999999999999E-2</v>
      </c>
      <c r="P128" s="134">
        <f>O128*H128</f>
        <v>0.72</v>
      </c>
      <c r="Q128" s="134">
        <v>0</v>
      </c>
      <c r="R128" s="134">
        <f>Q128*H128</f>
        <v>0</v>
      </c>
      <c r="S128" s="134">
        <v>0</v>
      </c>
      <c r="T128" s="135">
        <f>S128*H128</f>
        <v>0</v>
      </c>
      <c r="AR128" s="136" t="s">
        <v>126</v>
      </c>
      <c r="AT128" s="136" t="s">
        <v>122</v>
      </c>
      <c r="AU128" s="136" t="s">
        <v>80</v>
      </c>
      <c r="AY128" s="13" t="s">
        <v>120</v>
      </c>
      <c r="BE128" s="137">
        <f>IF(N128="základní",J128,0)</f>
        <v>0</v>
      </c>
      <c r="BF128" s="137">
        <f>IF(N128="snížená",J128,0)</f>
        <v>0</v>
      </c>
      <c r="BG128" s="137">
        <f>IF(N128="zákl. přenesená",J128,0)</f>
        <v>0</v>
      </c>
      <c r="BH128" s="137">
        <f>IF(N128="sníž. přenesená",J128,0)</f>
        <v>0</v>
      </c>
      <c r="BI128" s="137">
        <f>IF(N128="nulová",J128,0)</f>
        <v>0</v>
      </c>
      <c r="BJ128" s="13" t="s">
        <v>78</v>
      </c>
      <c r="BK128" s="137">
        <f>ROUND(I128*H128,2)</f>
        <v>0</v>
      </c>
      <c r="BL128" s="13" t="s">
        <v>126</v>
      </c>
      <c r="BM128" s="136" t="s">
        <v>282</v>
      </c>
    </row>
    <row r="129" spans="2:65" s="11" customFormat="1" ht="22.9" customHeight="1">
      <c r="B129" s="114"/>
      <c r="D129" s="115" t="s">
        <v>69</v>
      </c>
      <c r="E129" s="123" t="s">
        <v>139</v>
      </c>
      <c r="F129" s="123" t="s">
        <v>148</v>
      </c>
      <c r="J129" s="124">
        <f>BK129</f>
        <v>0</v>
      </c>
      <c r="L129" s="114"/>
      <c r="M129" s="118"/>
      <c r="P129" s="119">
        <f>SUM(P130:P133)</f>
        <v>23.64</v>
      </c>
      <c r="R129" s="119">
        <f>SUM(R130:R133)</f>
        <v>8.4787999999999997</v>
      </c>
      <c r="T129" s="120">
        <f>SUM(T130:T133)</f>
        <v>0</v>
      </c>
      <c r="AR129" s="115" t="s">
        <v>78</v>
      </c>
      <c r="AT129" s="121" t="s">
        <v>69</v>
      </c>
      <c r="AU129" s="121" t="s">
        <v>78</v>
      </c>
      <c r="AY129" s="115" t="s">
        <v>120</v>
      </c>
      <c r="BK129" s="122">
        <f>SUM(BK130:BK133)</f>
        <v>0</v>
      </c>
    </row>
    <row r="130" spans="2:65" s="1" customFormat="1" ht="16.5" customHeight="1">
      <c r="B130" s="125"/>
      <c r="C130" s="126" t="s">
        <v>139</v>
      </c>
      <c r="D130" s="126" t="s">
        <v>122</v>
      </c>
      <c r="E130" s="127" t="s">
        <v>283</v>
      </c>
      <c r="F130" s="128" t="s">
        <v>284</v>
      </c>
      <c r="G130" s="129" t="s">
        <v>125</v>
      </c>
      <c r="H130" s="151">
        <v>40</v>
      </c>
      <c r="I130" s="130">
        <v>0</v>
      </c>
      <c r="J130" s="130">
        <f>ROUND(I130*H130,2)</f>
        <v>0</v>
      </c>
      <c r="K130" s="131"/>
      <c r="L130" s="25"/>
      <c r="M130" s="132" t="s">
        <v>1</v>
      </c>
      <c r="N130" s="133" t="s">
        <v>35</v>
      </c>
      <c r="O130" s="134">
        <v>3.1E-2</v>
      </c>
      <c r="P130" s="134">
        <f>O130*H130</f>
        <v>1.24</v>
      </c>
      <c r="Q130" s="134">
        <v>0</v>
      </c>
      <c r="R130" s="134">
        <f>Q130*H130</f>
        <v>0</v>
      </c>
      <c r="S130" s="134">
        <v>0</v>
      </c>
      <c r="T130" s="135">
        <f>S130*H130</f>
        <v>0</v>
      </c>
      <c r="AR130" s="136" t="s">
        <v>126</v>
      </c>
      <c r="AT130" s="136" t="s">
        <v>122</v>
      </c>
      <c r="AU130" s="136" t="s">
        <v>80</v>
      </c>
      <c r="AY130" s="13" t="s">
        <v>120</v>
      </c>
      <c r="BE130" s="137">
        <f>IF(N130="základní",J130,0)</f>
        <v>0</v>
      </c>
      <c r="BF130" s="137">
        <f>IF(N130="snížená",J130,0)</f>
        <v>0</v>
      </c>
      <c r="BG130" s="137">
        <f>IF(N130="zákl. přenesená",J130,0)</f>
        <v>0</v>
      </c>
      <c r="BH130" s="137">
        <f>IF(N130="sníž. přenesená",J130,0)</f>
        <v>0</v>
      </c>
      <c r="BI130" s="137">
        <f>IF(N130="nulová",J130,0)</f>
        <v>0</v>
      </c>
      <c r="BJ130" s="13" t="s">
        <v>78</v>
      </c>
      <c r="BK130" s="137">
        <f>ROUND(I130*H130,2)</f>
        <v>0</v>
      </c>
      <c r="BL130" s="13" t="s">
        <v>126</v>
      </c>
      <c r="BM130" s="136" t="s">
        <v>285</v>
      </c>
    </row>
    <row r="131" spans="2:65" s="1" customFormat="1" ht="24.2" customHeight="1">
      <c r="B131" s="125"/>
      <c r="C131" s="126" t="s">
        <v>144</v>
      </c>
      <c r="D131" s="126" t="s">
        <v>122</v>
      </c>
      <c r="E131" s="127" t="s">
        <v>286</v>
      </c>
      <c r="F131" s="128" t="s">
        <v>287</v>
      </c>
      <c r="G131" s="129" t="s">
        <v>125</v>
      </c>
      <c r="H131" s="151">
        <v>40</v>
      </c>
      <c r="I131" s="130">
        <v>0</v>
      </c>
      <c r="J131" s="130">
        <f>ROUND(I131*H131,2)</f>
        <v>0</v>
      </c>
      <c r="K131" s="131"/>
      <c r="L131" s="25"/>
      <c r="M131" s="132" t="s">
        <v>1</v>
      </c>
      <c r="N131" s="133" t="s">
        <v>35</v>
      </c>
      <c r="O131" s="134">
        <v>0.56000000000000005</v>
      </c>
      <c r="P131" s="134">
        <f>O131*H131</f>
        <v>22.400000000000002</v>
      </c>
      <c r="Q131" s="134">
        <v>8.9219999999999994E-2</v>
      </c>
      <c r="R131" s="134">
        <f>Q131*H131</f>
        <v>3.5687999999999995</v>
      </c>
      <c r="S131" s="134">
        <v>0</v>
      </c>
      <c r="T131" s="135">
        <f>S131*H131</f>
        <v>0</v>
      </c>
      <c r="AR131" s="136" t="s">
        <v>126</v>
      </c>
      <c r="AT131" s="136" t="s">
        <v>122</v>
      </c>
      <c r="AU131" s="136" t="s">
        <v>80</v>
      </c>
      <c r="AY131" s="13" t="s">
        <v>120</v>
      </c>
      <c r="BE131" s="137">
        <f>IF(N131="základní",J131,0)</f>
        <v>0</v>
      </c>
      <c r="BF131" s="137">
        <f>IF(N131="snížená",J131,0)</f>
        <v>0</v>
      </c>
      <c r="BG131" s="137">
        <f>IF(N131="zákl. přenesená",J131,0)</f>
        <v>0</v>
      </c>
      <c r="BH131" s="137">
        <f>IF(N131="sníž. přenesená",J131,0)</f>
        <v>0</v>
      </c>
      <c r="BI131" s="137">
        <f>IF(N131="nulová",J131,0)</f>
        <v>0</v>
      </c>
      <c r="BJ131" s="13" t="s">
        <v>78</v>
      </c>
      <c r="BK131" s="137">
        <f>ROUND(I131*H131,2)</f>
        <v>0</v>
      </c>
      <c r="BL131" s="13" t="s">
        <v>126</v>
      </c>
      <c r="BM131" s="136" t="s">
        <v>288</v>
      </c>
    </row>
    <row r="132" spans="2:65" s="1" customFormat="1" ht="16.5" customHeight="1">
      <c r="B132" s="125"/>
      <c r="C132" s="138" t="s">
        <v>149</v>
      </c>
      <c r="D132" s="138" t="s">
        <v>200</v>
      </c>
      <c r="E132" s="139" t="s">
        <v>289</v>
      </c>
      <c r="F132" s="140" t="s">
        <v>290</v>
      </c>
      <c r="G132" s="141" t="s">
        <v>125</v>
      </c>
      <c r="H132" s="152">
        <v>30</v>
      </c>
      <c r="I132" s="142">
        <v>0</v>
      </c>
      <c r="J132" s="142">
        <f>ROUND(I132*H132,2)</f>
        <v>0</v>
      </c>
      <c r="K132" s="143"/>
      <c r="L132" s="144"/>
      <c r="M132" s="145" t="s">
        <v>1</v>
      </c>
      <c r="N132" s="146" t="s">
        <v>35</v>
      </c>
      <c r="O132" s="134">
        <v>0</v>
      </c>
      <c r="P132" s="134">
        <f>O132*H132</f>
        <v>0</v>
      </c>
      <c r="Q132" s="134">
        <v>0.12</v>
      </c>
      <c r="R132" s="134">
        <f>Q132*H132</f>
        <v>3.5999999999999996</v>
      </c>
      <c r="S132" s="134">
        <v>0</v>
      </c>
      <c r="T132" s="135">
        <f>S132*H132</f>
        <v>0</v>
      </c>
      <c r="AR132" s="136" t="s">
        <v>153</v>
      </c>
      <c r="AT132" s="136" t="s">
        <v>200</v>
      </c>
      <c r="AU132" s="136" t="s">
        <v>80</v>
      </c>
      <c r="AY132" s="13" t="s">
        <v>120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78</v>
      </c>
      <c r="BK132" s="137">
        <f>ROUND(I132*H132,2)</f>
        <v>0</v>
      </c>
      <c r="BL132" s="13" t="s">
        <v>126</v>
      </c>
      <c r="BM132" s="136" t="s">
        <v>291</v>
      </c>
    </row>
    <row r="133" spans="2:65" s="1" customFormat="1" ht="24.2" customHeight="1">
      <c r="B133" s="125"/>
      <c r="C133" s="138" t="s">
        <v>153</v>
      </c>
      <c r="D133" s="138" t="s">
        <v>200</v>
      </c>
      <c r="E133" s="139" t="s">
        <v>292</v>
      </c>
      <c r="F133" s="140" t="s">
        <v>293</v>
      </c>
      <c r="G133" s="141" t="s">
        <v>125</v>
      </c>
      <c r="H133" s="152">
        <v>10</v>
      </c>
      <c r="I133" s="142">
        <v>0</v>
      </c>
      <c r="J133" s="142">
        <f>ROUND(I133*H133,2)</f>
        <v>0</v>
      </c>
      <c r="K133" s="143"/>
      <c r="L133" s="144"/>
      <c r="M133" s="145" t="s">
        <v>1</v>
      </c>
      <c r="N133" s="146" t="s">
        <v>35</v>
      </c>
      <c r="O133" s="134">
        <v>0</v>
      </c>
      <c r="P133" s="134">
        <f>O133*H133</f>
        <v>0</v>
      </c>
      <c r="Q133" s="134">
        <v>0.13100000000000001</v>
      </c>
      <c r="R133" s="134">
        <f>Q133*H133</f>
        <v>1.31</v>
      </c>
      <c r="S133" s="134">
        <v>0</v>
      </c>
      <c r="T133" s="135">
        <f>S133*H133</f>
        <v>0</v>
      </c>
      <c r="AR133" s="136" t="s">
        <v>153</v>
      </c>
      <c r="AT133" s="136" t="s">
        <v>200</v>
      </c>
      <c r="AU133" s="136" t="s">
        <v>80</v>
      </c>
      <c r="AY133" s="13" t="s">
        <v>120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78</v>
      </c>
      <c r="BK133" s="137">
        <f>ROUND(I133*H133,2)</f>
        <v>0</v>
      </c>
      <c r="BL133" s="13" t="s">
        <v>126</v>
      </c>
      <c r="BM133" s="136" t="s">
        <v>294</v>
      </c>
    </row>
    <row r="134" spans="2:65" s="11" customFormat="1" ht="22.9" customHeight="1">
      <c r="B134" s="114"/>
      <c r="D134" s="115" t="s">
        <v>69</v>
      </c>
      <c r="E134" s="123" t="s">
        <v>157</v>
      </c>
      <c r="F134" s="123" t="s">
        <v>182</v>
      </c>
      <c r="J134" s="124">
        <f>BK134</f>
        <v>0</v>
      </c>
      <c r="L134" s="114"/>
      <c r="M134" s="118"/>
      <c r="P134" s="119">
        <f>SUM(P135:P136)</f>
        <v>177.84</v>
      </c>
      <c r="R134" s="119">
        <f>SUM(R135:R136)</f>
        <v>120.20400000000001</v>
      </c>
      <c r="T134" s="120">
        <f>SUM(T135:T136)</f>
        <v>0</v>
      </c>
      <c r="AR134" s="115" t="s">
        <v>78</v>
      </c>
      <c r="AT134" s="121" t="s">
        <v>69</v>
      </c>
      <c r="AU134" s="121" t="s">
        <v>78</v>
      </c>
      <c r="AY134" s="115" t="s">
        <v>120</v>
      </c>
      <c r="BK134" s="122">
        <f>SUM(BK135:BK136)</f>
        <v>0</v>
      </c>
    </row>
    <row r="135" spans="2:65" s="1" customFormat="1" ht="24.2" customHeight="1">
      <c r="B135" s="125"/>
      <c r="C135" s="126" t="s">
        <v>183</v>
      </c>
      <c r="D135" s="126" t="s">
        <v>122</v>
      </c>
      <c r="E135" s="127" t="s">
        <v>295</v>
      </c>
      <c r="F135" s="128" t="s">
        <v>296</v>
      </c>
      <c r="G135" s="129" t="s">
        <v>137</v>
      </c>
      <c r="H135" s="151">
        <v>720</v>
      </c>
      <c r="I135" s="130">
        <v>0</v>
      </c>
      <c r="J135" s="130">
        <f>ROUND(I135*H135,2)</f>
        <v>0</v>
      </c>
      <c r="K135" s="131"/>
      <c r="L135" s="25"/>
      <c r="M135" s="132" t="s">
        <v>1</v>
      </c>
      <c r="N135" s="133" t="s">
        <v>35</v>
      </c>
      <c r="O135" s="134">
        <v>0.247</v>
      </c>
      <c r="P135" s="134">
        <f>O135*H135</f>
        <v>177.84</v>
      </c>
      <c r="Q135" s="134">
        <v>0.12095</v>
      </c>
      <c r="R135" s="134">
        <f>Q135*H135</f>
        <v>87.084000000000003</v>
      </c>
      <c r="S135" s="134">
        <v>0</v>
      </c>
      <c r="T135" s="135">
        <f>S135*H135</f>
        <v>0</v>
      </c>
      <c r="AR135" s="136" t="s">
        <v>126</v>
      </c>
      <c r="AT135" s="136" t="s">
        <v>122</v>
      </c>
      <c r="AU135" s="136" t="s">
        <v>80</v>
      </c>
      <c r="AY135" s="13" t="s">
        <v>120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3" t="s">
        <v>78</v>
      </c>
      <c r="BK135" s="137">
        <f>ROUND(I135*H135,2)</f>
        <v>0</v>
      </c>
      <c r="BL135" s="13" t="s">
        <v>126</v>
      </c>
      <c r="BM135" s="136" t="s">
        <v>297</v>
      </c>
    </row>
    <row r="136" spans="2:65" s="1" customFormat="1" ht="16.5" customHeight="1">
      <c r="B136" s="125"/>
      <c r="C136" s="138" t="s">
        <v>187</v>
      </c>
      <c r="D136" s="138" t="s">
        <v>200</v>
      </c>
      <c r="E136" s="139" t="s">
        <v>298</v>
      </c>
      <c r="F136" s="140" t="s">
        <v>299</v>
      </c>
      <c r="G136" s="141" t="s">
        <v>137</v>
      </c>
      <c r="H136" s="152">
        <v>720</v>
      </c>
      <c r="I136" s="142">
        <v>0</v>
      </c>
      <c r="J136" s="142">
        <f>ROUND(I136*H136,2)</f>
        <v>0</v>
      </c>
      <c r="K136" s="143"/>
      <c r="L136" s="144"/>
      <c r="M136" s="145" t="s">
        <v>1</v>
      </c>
      <c r="N136" s="146" t="s">
        <v>35</v>
      </c>
      <c r="O136" s="134">
        <v>0</v>
      </c>
      <c r="P136" s="134">
        <f>O136*H136</f>
        <v>0</v>
      </c>
      <c r="Q136" s="134">
        <v>4.5999999999999999E-2</v>
      </c>
      <c r="R136" s="134">
        <f>Q136*H136</f>
        <v>33.119999999999997</v>
      </c>
      <c r="S136" s="134">
        <v>0</v>
      </c>
      <c r="T136" s="135">
        <f>S136*H136</f>
        <v>0</v>
      </c>
      <c r="AR136" s="136" t="s">
        <v>153</v>
      </c>
      <c r="AT136" s="136" t="s">
        <v>200</v>
      </c>
      <c r="AU136" s="136" t="s">
        <v>80</v>
      </c>
      <c r="AY136" s="13" t="s">
        <v>120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78</v>
      </c>
      <c r="BK136" s="137">
        <f>ROUND(I136*H136,2)</f>
        <v>0</v>
      </c>
      <c r="BL136" s="13" t="s">
        <v>126</v>
      </c>
      <c r="BM136" s="136" t="s">
        <v>300</v>
      </c>
    </row>
    <row r="137" spans="2:65" s="11" customFormat="1" ht="22.9" customHeight="1">
      <c r="B137" s="114"/>
      <c r="D137" s="115" t="s">
        <v>69</v>
      </c>
      <c r="E137" s="123" t="s">
        <v>211</v>
      </c>
      <c r="F137" s="123" t="s">
        <v>212</v>
      </c>
      <c r="J137" s="124">
        <f>BK137</f>
        <v>0</v>
      </c>
      <c r="L137" s="114"/>
      <c r="M137" s="118"/>
      <c r="P137" s="119">
        <f>SUM(P138:P141)</f>
        <v>19.1008</v>
      </c>
      <c r="R137" s="119">
        <f>SUM(R138:R141)</f>
        <v>0</v>
      </c>
      <c r="T137" s="120">
        <f>SUM(T138:T141)</f>
        <v>0</v>
      </c>
      <c r="AR137" s="115" t="s">
        <v>78</v>
      </c>
      <c r="AT137" s="121" t="s">
        <v>69</v>
      </c>
      <c r="AU137" s="121" t="s">
        <v>78</v>
      </c>
      <c r="AY137" s="115" t="s">
        <v>120</v>
      </c>
      <c r="BK137" s="122">
        <f>SUM(BK138:BK141)</f>
        <v>0</v>
      </c>
    </row>
    <row r="138" spans="2:65" s="1" customFormat="1" ht="24.2" customHeight="1">
      <c r="B138" s="125"/>
      <c r="C138" s="126" t="s">
        <v>157</v>
      </c>
      <c r="D138" s="126" t="s">
        <v>122</v>
      </c>
      <c r="E138" s="127" t="s">
        <v>214</v>
      </c>
      <c r="F138" s="128" t="s">
        <v>215</v>
      </c>
      <c r="G138" s="129" t="s">
        <v>216</v>
      </c>
      <c r="H138" s="151">
        <v>37.6</v>
      </c>
      <c r="I138" s="130">
        <v>0</v>
      </c>
      <c r="J138" s="130">
        <f>ROUND(I138*H138,2)</f>
        <v>0</v>
      </c>
      <c r="K138" s="131"/>
      <c r="L138" s="25"/>
      <c r="M138" s="132" t="s">
        <v>1</v>
      </c>
      <c r="N138" s="133" t="s">
        <v>35</v>
      </c>
      <c r="O138" s="134">
        <v>0.5</v>
      </c>
      <c r="P138" s="134">
        <f>O138*H138</f>
        <v>18.8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126</v>
      </c>
      <c r="AT138" s="136" t="s">
        <v>122</v>
      </c>
      <c r="AU138" s="136" t="s">
        <v>80</v>
      </c>
      <c r="AY138" s="13" t="s">
        <v>120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78</v>
      </c>
      <c r="BK138" s="137">
        <f>ROUND(I138*H138,2)</f>
        <v>0</v>
      </c>
      <c r="BL138" s="13" t="s">
        <v>126</v>
      </c>
      <c r="BM138" s="136" t="s">
        <v>301</v>
      </c>
    </row>
    <row r="139" spans="2:65" s="1" customFormat="1" ht="24.2" customHeight="1">
      <c r="B139" s="125"/>
      <c r="C139" s="126" t="s">
        <v>161</v>
      </c>
      <c r="D139" s="126" t="s">
        <v>122</v>
      </c>
      <c r="E139" s="127" t="s">
        <v>219</v>
      </c>
      <c r="F139" s="128" t="s">
        <v>220</v>
      </c>
      <c r="G139" s="129" t="s">
        <v>216</v>
      </c>
      <c r="H139" s="151">
        <v>37.6</v>
      </c>
      <c r="I139" s="130">
        <v>0</v>
      </c>
      <c r="J139" s="130">
        <f>ROUND(I139*H139,2)</f>
        <v>0</v>
      </c>
      <c r="K139" s="131"/>
      <c r="L139" s="25"/>
      <c r="M139" s="132" t="s">
        <v>1</v>
      </c>
      <c r="N139" s="133" t="s">
        <v>35</v>
      </c>
      <c r="O139" s="134">
        <v>8.0000000000000002E-3</v>
      </c>
      <c r="P139" s="134">
        <f>O139*H139</f>
        <v>0.30080000000000001</v>
      </c>
      <c r="Q139" s="134">
        <v>0</v>
      </c>
      <c r="R139" s="134">
        <f>Q139*H139</f>
        <v>0</v>
      </c>
      <c r="S139" s="134">
        <v>0</v>
      </c>
      <c r="T139" s="135">
        <f>S139*H139</f>
        <v>0</v>
      </c>
      <c r="AR139" s="136" t="s">
        <v>126</v>
      </c>
      <c r="AT139" s="136" t="s">
        <v>122</v>
      </c>
      <c r="AU139" s="136" t="s">
        <v>80</v>
      </c>
      <c r="AY139" s="13" t="s">
        <v>120</v>
      </c>
      <c r="BE139" s="137">
        <f>IF(N139="základní",J139,0)</f>
        <v>0</v>
      </c>
      <c r="BF139" s="137">
        <f>IF(N139="snížená",J139,0)</f>
        <v>0</v>
      </c>
      <c r="BG139" s="137">
        <f>IF(N139="zákl. přenesená",J139,0)</f>
        <v>0</v>
      </c>
      <c r="BH139" s="137">
        <f>IF(N139="sníž. přenesená",J139,0)</f>
        <v>0</v>
      </c>
      <c r="BI139" s="137">
        <f>IF(N139="nulová",J139,0)</f>
        <v>0</v>
      </c>
      <c r="BJ139" s="13" t="s">
        <v>78</v>
      </c>
      <c r="BK139" s="137">
        <f>ROUND(I139*H139,2)</f>
        <v>0</v>
      </c>
      <c r="BL139" s="13" t="s">
        <v>126</v>
      </c>
      <c r="BM139" s="136" t="s">
        <v>302</v>
      </c>
    </row>
    <row r="140" spans="2:65" s="1" customFormat="1" ht="33" customHeight="1">
      <c r="B140" s="125"/>
      <c r="C140" s="126" t="s">
        <v>166</v>
      </c>
      <c r="D140" s="126" t="s">
        <v>122</v>
      </c>
      <c r="E140" s="127" t="s">
        <v>223</v>
      </c>
      <c r="F140" s="128" t="s">
        <v>224</v>
      </c>
      <c r="G140" s="129" t="s">
        <v>216</v>
      </c>
      <c r="H140" s="151">
        <v>20</v>
      </c>
      <c r="I140" s="130">
        <v>0</v>
      </c>
      <c r="J140" s="130">
        <f>ROUND(I140*H140,2)</f>
        <v>0</v>
      </c>
      <c r="K140" s="131"/>
      <c r="L140" s="25"/>
      <c r="M140" s="132" t="s">
        <v>1</v>
      </c>
      <c r="N140" s="133" t="s">
        <v>35</v>
      </c>
      <c r="O140" s="134">
        <v>0</v>
      </c>
      <c r="P140" s="134">
        <f>O140*H140</f>
        <v>0</v>
      </c>
      <c r="Q140" s="134">
        <v>0</v>
      </c>
      <c r="R140" s="134">
        <f>Q140*H140</f>
        <v>0</v>
      </c>
      <c r="S140" s="134">
        <v>0</v>
      </c>
      <c r="T140" s="135">
        <f>S140*H140</f>
        <v>0</v>
      </c>
      <c r="AR140" s="136" t="s">
        <v>126</v>
      </c>
      <c r="AT140" s="136" t="s">
        <v>122</v>
      </c>
      <c r="AU140" s="136" t="s">
        <v>80</v>
      </c>
      <c r="AY140" s="13" t="s">
        <v>120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3" t="s">
        <v>78</v>
      </c>
      <c r="BK140" s="137">
        <f>ROUND(I140*H140,2)</f>
        <v>0</v>
      </c>
      <c r="BL140" s="13" t="s">
        <v>126</v>
      </c>
      <c r="BM140" s="136" t="s">
        <v>303</v>
      </c>
    </row>
    <row r="141" spans="2:65" s="1" customFormat="1" ht="24.2" customHeight="1">
      <c r="B141" s="125"/>
      <c r="C141" s="126" t="s">
        <v>8</v>
      </c>
      <c r="D141" s="126" t="s">
        <v>122</v>
      </c>
      <c r="E141" s="127" t="s">
        <v>230</v>
      </c>
      <c r="F141" s="128" t="s">
        <v>231</v>
      </c>
      <c r="G141" s="129" t="s">
        <v>216</v>
      </c>
      <c r="H141" s="151">
        <v>17</v>
      </c>
      <c r="I141" s="130">
        <v>0</v>
      </c>
      <c r="J141" s="130">
        <f>ROUND(I141*H141,2)</f>
        <v>0</v>
      </c>
      <c r="K141" s="131"/>
      <c r="L141" s="25"/>
      <c r="M141" s="132" t="s">
        <v>1</v>
      </c>
      <c r="N141" s="133" t="s">
        <v>35</v>
      </c>
      <c r="O141" s="134">
        <v>0</v>
      </c>
      <c r="P141" s="134">
        <f>O141*H141</f>
        <v>0</v>
      </c>
      <c r="Q141" s="134">
        <v>0</v>
      </c>
      <c r="R141" s="134">
        <f>Q141*H141</f>
        <v>0</v>
      </c>
      <c r="S141" s="134">
        <v>0</v>
      </c>
      <c r="T141" s="135">
        <f>S141*H141</f>
        <v>0</v>
      </c>
      <c r="AR141" s="136" t="s">
        <v>126</v>
      </c>
      <c r="AT141" s="136" t="s">
        <v>122</v>
      </c>
      <c r="AU141" s="136" t="s">
        <v>80</v>
      </c>
      <c r="AY141" s="13" t="s">
        <v>120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78</v>
      </c>
      <c r="BK141" s="137">
        <f>ROUND(I141*H141,2)</f>
        <v>0</v>
      </c>
      <c r="BL141" s="13" t="s">
        <v>126</v>
      </c>
      <c r="BM141" s="136" t="s">
        <v>304</v>
      </c>
    </row>
    <row r="142" spans="2:65" s="11" customFormat="1" ht="22.9" customHeight="1">
      <c r="B142" s="114"/>
      <c r="D142" s="115" t="s">
        <v>69</v>
      </c>
      <c r="E142" s="123" t="s">
        <v>233</v>
      </c>
      <c r="F142" s="123" t="s">
        <v>234</v>
      </c>
      <c r="J142" s="124">
        <f>BK142</f>
        <v>0</v>
      </c>
      <c r="L142" s="114"/>
      <c r="M142" s="118"/>
      <c r="P142" s="119">
        <f>SUM(P143:P144)</f>
        <v>25.530641000000003</v>
      </c>
      <c r="R142" s="119">
        <f>SUM(R143:R144)</f>
        <v>0</v>
      </c>
      <c r="T142" s="120">
        <f>SUM(T143:T144)</f>
        <v>0</v>
      </c>
      <c r="AR142" s="115" t="s">
        <v>78</v>
      </c>
      <c r="AT142" s="121" t="s">
        <v>69</v>
      </c>
      <c r="AU142" s="121" t="s">
        <v>78</v>
      </c>
      <c r="AY142" s="115" t="s">
        <v>120</v>
      </c>
      <c r="BK142" s="122">
        <f>SUM(BK143:BK144)</f>
        <v>0</v>
      </c>
    </row>
    <row r="143" spans="2:65" s="1" customFormat="1" ht="24.2" customHeight="1">
      <c r="B143" s="125"/>
      <c r="C143" s="126" t="s">
        <v>174</v>
      </c>
      <c r="D143" s="126" t="s">
        <v>122</v>
      </c>
      <c r="E143" s="127" t="s">
        <v>236</v>
      </c>
      <c r="F143" s="128" t="s">
        <v>237</v>
      </c>
      <c r="G143" s="129" t="s">
        <v>216</v>
      </c>
      <c r="H143" s="151">
        <v>51.472999999999999</v>
      </c>
      <c r="I143" s="130">
        <v>0</v>
      </c>
      <c r="J143" s="130">
        <f>ROUND(I143*H143,2)</f>
        <v>0</v>
      </c>
      <c r="K143" s="131"/>
      <c r="L143" s="25"/>
      <c r="M143" s="132" t="s">
        <v>1</v>
      </c>
      <c r="N143" s="133" t="s">
        <v>35</v>
      </c>
      <c r="O143" s="134">
        <v>0.39700000000000002</v>
      </c>
      <c r="P143" s="134">
        <f>O143*H143</f>
        <v>20.434781000000001</v>
      </c>
      <c r="Q143" s="134">
        <v>0</v>
      </c>
      <c r="R143" s="134">
        <f>Q143*H143</f>
        <v>0</v>
      </c>
      <c r="S143" s="134">
        <v>0</v>
      </c>
      <c r="T143" s="135">
        <f>S143*H143</f>
        <v>0</v>
      </c>
      <c r="AR143" s="136" t="s">
        <v>126</v>
      </c>
      <c r="AT143" s="136" t="s">
        <v>122</v>
      </c>
      <c r="AU143" s="136" t="s">
        <v>80</v>
      </c>
      <c r="AY143" s="13" t="s">
        <v>120</v>
      </c>
      <c r="BE143" s="137">
        <f>IF(N143="základní",J143,0)</f>
        <v>0</v>
      </c>
      <c r="BF143" s="137">
        <f>IF(N143="snížená",J143,0)</f>
        <v>0</v>
      </c>
      <c r="BG143" s="137">
        <f>IF(N143="zákl. přenesená",J143,0)</f>
        <v>0</v>
      </c>
      <c r="BH143" s="137">
        <f>IF(N143="sníž. přenesená",J143,0)</f>
        <v>0</v>
      </c>
      <c r="BI143" s="137">
        <f>IF(N143="nulová",J143,0)</f>
        <v>0</v>
      </c>
      <c r="BJ143" s="13" t="s">
        <v>78</v>
      </c>
      <c r="BK143" s="137">
        <f>ROUND(I143*H143,2)</f>
        <v>0</v>
      </c>
      <c r="BL143" s="13" t="s">
        <v>126</v>
      </c>
      <c r="BM143" s="136" t="s">
        <v>305</v>
      </c>
    </row>
    <row r="144" spans="2:65" s="1" customFormat="1" ht="33" customHeight="1">
      <c r="B144" s="125"/>
      <c r="C144" s="126" t="s">
        <v>178</v>
      </c>
      <c r="D144" s="126" t="s">
        <v>122</v>
      </c>
      <c r="E144" s="127" t="s">
        <v>240</v>
      </c>
      <c r="F144" s="128" t="s">
        <v>241</v>
      </c>
      <c r="G144" s="129" t="s">
        <v>216</v>
      </c>
      <c r="H144" s="151">
        <v>77.209999999999994</v>
      </c>
      <c r="I144" s="130">
        <v>0</v>
      </c>
      <c r="J144" s="130">
        <f>ROUND(I144*H144,2)</f>
        <v>0</v>
      </c>
      <c r="K144" s="131"/>
      <c r="L144" s="25"/>
      <c r="M144" s="147" t="s">
        <v>1</v>
      </c>
      <c r="N144" s="148" t="s">
        <v>35</v>
      </c>
      <c r="O144" s="149">
        <v>6.6000000000000003E-2</v>
      </c>
      <c r="P144" s="149">
        <f>O144*H144</f>
        <v>5.0958600000000001</v>
      </c>
      <c r="Q144" s="149">
        <v>0</v>
      </c>
      <c r="R144" s="149">
        <f>Q144*H144</f>
        <v>0</v>
      </c>
      <c r="S144" s="149">
        <v>0</v>
      </c>
      <c r="T144" s="150">
        <f>S144*H144</f>
        <v>0</v>
      </c>
      <c r="AR144" s="136" t="s">
        <v>126</v>
      </c>
      <c r="AT144" s="136" t="s">
        <v>122</v>
      </c>
      <c r="AU144" s="136" t="s">
        <v>80</v>
      </c>
      <c r="AY144" s="13" t="s">
        <v>120</v>
      </c>
      <c r="BE144" s="137">
        <f>IF(N144="základní",J144,0)</f>
        <v>0</v>
      </c>
      <c r="BF144" s="137">
        <f>IF(N144="snížená",J144,0)</f>
        <v>0</v>
      </c>
      <c r="BG144" s="137">
        <f>IF(N144="zákl. přenesená",J144,0)</f>
        <v>0</v>
      </c>
      <c r="BH144" s="137">
        <f>IF(N144="sníž. přenesená",J144,0)</f>
        <v>0</v>
      </c>
      <c r="BI144" s="137">
        <f>IF(N144="nulová",J144,0)</f>
        <v>0</v>
      </c>
      <c r="BJ144" s="13" t="s">
        <v>78</v>
      </c>
      <c r="BK144" s="137">
        <f>ROUND(I144*H144,2)</f>
        <v>0</v>
      </c>
      <c r="BL144" s="13" t="s">
        <v>126</v>
      </c>
      <c r="BM144" s="136" t="s">
        <v>306</v>
      </c>
    </row>
    <row r="145" spans="2:12" s="1" customFormat="1" ht="6.95" customHeight="1">
      <c r="B145" s="37"/>
      <c r="C145" s="38"/>
      <c r="D145" s="38"/>
      <c r="E145" s="38"/>
      <c r="F145" s="38"/>
      <c r="G145" s="38"/>
      <c r="H145" s="38"/>
      <c r="I145" s="38"/>
      <c r="J145" s="38"/>
      <c r="K145" s="38"/>
      <c r="L145" s="25"/>
    </row>
  </sheetData>
  <sheetProtection algorithmName="SHA-512" hashValue="oYNNQA4H1RT6ZERFoBfAtc9lsoGgjYpAZ1veglfCbwltVVulAAWdvg59k5aAUYlJxEAX1qYJq+jIp0qQEq6G1A==" saltValue="YVpsfe+8U+nSfMQzWtjo1A==" spinCount="100000" sheet="1" objects="1" scenarios="1"/>
  <autoFilter ref="C121:K144" xr:uid="{00000000-0009-0000-0000-000003000000}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142"/>
  <sheetViews>
    <sheetView showGridLines="0" topLeftCell="A113" workbookViewId="0">
      <selection activeCell="J136" sqref="J136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50.83203125" customWidth="1"/>
    <col min="7" max="7" width="7.5" customWidth="1"/>
    <col min="8" max="8" width="14" customWidth="1"/>
    <col min="9" max="9" width="15.83203125" customWidth="1"/>
    <col min="10" max="10" width="22.33203125" customWidth="1"/>
    <col min="11" max="11" width="22.33203125" hidden="1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56" t="s">
        <v>5</v>
      </c>
      <c r="M2" s="257"/>
      <c r="N2" s="257"/>
      <c r="O2" s="257"/>
      <c r="P2" s="257"/>
      <c r="Q2" s="257"/>
      <c r="R2" s="257"/>
      <c r="S2" s="257"/>
      <c r="T2" s="257"/>
      <c r="U2" s="257"/>
      <c r="V2" s="257"/>
      <c r="AT2" s="13" t="s">
        <v>89</v>
      </c>
    </row>
    <row r="3" spans="2:46" ht="6.9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80</v>
      </c>
    </row>
    <row r="4" spans="2:46" ht="24.95" customHeight="1">
      <c r="B4" s="16"/>
      <c r="D4" s="17" t="s">
        <v>90</v>
      </c>
      <c r="L4" s="16"/>
      <c r="M4" s="81" t="s">
        <v>10</v>
      </c>
      <c r="AT4" s="13" t="s">
        <v>3</v>
      </c>
    </row>
    <row r="5" spans="2:46" ht="6.95" customHeight="1">
      <c r="B5" s="16"/>
      <c r="L5" s="16"/>
    </row>
    <row r="6" spans="2:46" ht="12" customHeight="1">
      <c r="B6" s="16"/>
      <c r="D6" s="22" t="s">
        <v>14</v>
      </c>
      <c r="L6" s="16"/>
    </row>
    <row r="7" spans="2:46" ht="16.5" customHeight="1">
      <c r="B7" s="16"/>
      <c r="E7" s="299" t="str">
        <f>'Rekapitulace stavby'!K6</f>
        <v>OPRAVA KOMUNIKACE V ULICI MALÁ, MIMOŇ</v>
      </c>
      <c r="F7" s="300"/>
      <c r="G7" s="300"/>
      <c r="H7" s="300"/>
      <c r="L7" s="16"/>
    </row>
    <row r="8" spans="2:46" s="1" customFormat="1" ht="12" customHeight="1">
      <c r="B8" s="25"/>
      <c r="D8" s="22" t="s">
        <v>91</v>
      </c>
      <c r="L8" s="25"/>
    </row>
    <row r="9" spans="2:46" s="1" customFormat="1" ht="16.5" customHeight="1">
      <c r="B9" s="25"/>
      <c r="E9" s="281" t="s">
        <v>307</v>
      </c>
      <c r="F9" s="298"/>
      <c r="G9" s="298"/>
      <c r="H9" s="298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16</v>
      </c>
      <c r="F11" s="20" t="s">
        <v>1</v>
      </c>
      <c r="I11" s="22" t="s">
        <v>17</v>
      </c>
      <c r="J11" s="20" t="s">
        <v>1</v>
      </c>
      <c r="L11" s="25"/>
    </row>
    <row r="12" spans="2:46" s="1" customFormat="1" ht="12" customHeight="1">
      <c r="B12" s="25"/>
      <c r="D12" s="22" t="s">
        <v>18</v>
      </c>
      <c r="F12" s="20" t="s">
        <v>19</v>
      </c>
      <c r="I12" s="22" t="s">
        <v>20</v>
      </c>
      <c r="J12" s="45" t="str">
        <f>'Rekapitulace stavby'!AN8</f>
        <v>15. 2. 2025</v>
      </c>
      <c r="L12" s="25"/>
    </row>
    <row r="13" spans="2:46" s="1" customFormat="1" ht="10.9" customHeight="1">
      <c r="B13" s="25"/>
      <c r="L13" s="25"/>
    </row>
    <row r="14" spans="2:46" s="1" customFormat="1" ht="12" customHeight="1">
      <c r="B14" s="25"/>
      <c r="D14" s="22" t="s">
        <v>22</v>
      </c>
      <c r="I14" s="22" t="s">
        <v>23</v>
      </c>
      <c r="J14" s="20" t="str">
        <f>IF('Rekapitulace stavby'!AN10="","",'Rekapitulace stavby'!AN10)</f>
        <v/>
      </c>
      <c r="L14" s="25"/>
    </row>
    <row r="15" spans="2:46" s="1" customFormat="1" ht="18" customHeight="1">
      <c r="B15" s="25"/>
      <c r="E15" s="20" t="str">
        <f>IF('Rekapitulace stavby'!E11="","",'Rekapitulace stavby'!E11)</f>
        <v xml:space="preserve"> </v>
      </c>
      <c r="I15" s="22" t="s">
        <v>24</v>
      </c>
      <c r="J15" s="20" t="str">
        <f>IF('Rekapitulace stavby'!AN11="","",'Rekapitulace stavby'!AN11)</f>
        <v/>
      </c>
      <c r="L15" s="25"/>
    </row>
    <row r="16" spans="2:46" s="1" customFormat="1" ht="6.95" customHeight="1">
      <c r="B16" s="25"/>
      <c r="L16" s="25"/>
    </row>
    <row r="17" spans="2:12" s="1" customFormat="1" ht="12" customHeight="1">
      <c r="B17" s="25"/>
      <c r="D17" s="22" t="s">
        <v>25</v>
      </c>
      <c r="I17" s="22" t="s">
        <v>23</v>
      </c>
      <c r="J17" s="20" t="str">
        <f>'Rekapitulace stavby'!AN13</f>
        <v/>
      </c>
      <c r="L17" s="25"/>
    </row>
    <row r="18" spans="2:12" s="1" customFormat="1" ht="18" customHeight="1">
      <c r="B18" s="25"/>
      <c r="E18" s="265" t="str">
        <f>'Rekapitulace stavby'!E14</f>
        <v xml:space="preserve"> </v>
      </c>
      <c r="F18" s="265"/>
      <c r="G18" s="265"/>
      <c r="H18" s="265"/>
      <c r="I18" s="22" t="s">
        <v>24</v>
      </c>
      <c r="J18" s="20" t="str">
        <f>'Rekapitulace stavby'!AN14</f>
        <v/>
      </c>
      <c r="L18" s="25"/>
    </row>
    <row r="19" spans="2:12" s="1" customFormat="1" ht="6.95" customHeight="1">
      <c r="B19" s="25"/>
      <c r="L19" s="25"/>
    </row>
    <row r="20" spans="2:12" s="1" customFormat="1" ht="12" customHeight="1">
      <c r="B20" s="25"/>
      <c r="D20" s="22" t="s">
        <v>26</v>
      </c>
      <c r="I20" s="22" t="s">
        <v>23</v>
      </c>
      <c r="J20" s="20" t="str">
        <f>IF('Rekapitulace stavby'!AN16="","",'Rekapitulace stavby'!AN16)</f>
        <v/>
      </c>
      <c r="L20" s="25"/>
    </row>
    <row r="21" spans="2:12" s="1" customFormat="1" ht="18" customHeight="1">
      <c r="B21" s="25"/>
      <c r="E21" s="20" t="str">
        <f>IF('Rekapitulace stavby'!E17="","",'Rekapitulace stavby'!E17)</f>
        <v xml:space="preserve"> </v>
      </c>
      <c r="I21" s="22" t="s">
        <v>24</v>
      </c>
      <c r="J21" s="20" t="str">
        <f>IF('Rekapitulace stavby'!AN17="","",'Rekapitulace stavby'!AN17)</f>
        <v/>
      </c>
      <c r="L21" s="25"/>
    </row>
    <row r="22" spans="2:12" s="1" customFormat="1" ht="6.95" customHeight="1">
      <c r="B22" s="25"/>
      <c r="L22" s="25"/>
    </row>
    <row r="23" spans="2:12" s="1" customFormat="1" ht="12" customHeight="1">
      <c r="B23" s="25"/>
      <c r="D23" s="22" t="s">
        <v>28</v>
      </c>
      <c r="I23" s="22" t="s">
        <v>23</v>
      </c>
      <c r="J23" s="20" t="str">
        <f>IF('Rekapitulace stavby'!AN19="","",'Rekapitulace stavby'!AN19)</f>
        <v/>
      </c>
      <c r="L23" s="25"/>
    </row>
    <row r="24" spans="2:12" s="1" customFormat="1" ht="18" customHeight="1">
      <c r="B24" s="25"/>
      <c r="E24" s="20" t="str">
        <f>IF('Rekapitulace stavby'!E20="","",'Rekapitulace stavby'!E20)</f>
        <v xml:space="preserve"> </v>
      </c>
      <c r="I24" s="22" t="s">
        <v>24</v>
      </c>
      <c r="J24" s="20" t="str">
        <f>IF('Rekapitulace stavby'!AN20="","",'Rekapitulace stavby'!AN20)</f>
        <v/>
      </c>
      <c r="L24" s="25"/>
    </row>
    <row r="25" spans="2:12" s="1" customFormat="1" ht="6.95" customHeight="1">
      <c r="B25" s="25"/>
      <c r="L25" s="25"/>
    </row>
    <row r="26" spans="2:12" s="1" customFormat="1" ht="12" customHeight="1">
      <c r="B26" s="25"/>
      <c r="D26" s="22" t="s">
        <v>29</v>
      </c>
      <c r="L26" s="25"/>
    </row>
    <row r="27" spans="2:12" s="7" customFormat="1" ht="16.5" customHeight="1">
      <c r="B27" s="82"/>
      <c r="E27" s="267" t="s">
        <v>1</v>
      </c>
      <c r="F27" s="267"/>
      <c r="G27" s="267"/>
      <c r="H27" s="267"/>
      <c r="L27" s="82"/>
    </row>
    <row r="28" spans="2:12" s="1" customFormat="1" ht="6.95" customHeight="1">
      <c r="B28" s="25"/>
      <c r="L28" s="25"/>
    </row>
    <row r="29" spans="2:12" s="1" customFormat="1" ht="6.95" customHeight="1">
      <c r="B29" s="25"/>
      <c r="D29" s="46"/>
      <c r="E29" s="46"/>
      <c r="F29" s="46"/>
      <c r="G29" s="46"/>
      <c r="H29" s="46"/>
      <c r="I29" s="46"/>
      <c r="J29" s="46"/>
      <c r="K29" s="46"/>
      <c r="L29" s="25"/>
    </row>
    <row r="30" spans="2:12" s="1" customFormat="1" ht="25.35" customHeight="1">
      <c r="B30" s="25"/>
      <c r="D30" s="83" t="s">
        <v>30</v>
      </c>
      <c r="J30" s="59">
        <f>ROUND(J121, 2)</f>
        <v>0</v>
      </c>
      <c r="L30" s="25"/>
    </row>
    <row r="31" spans="2:12" s="1" customFormat="1" ht="6.95" customHeight="1">
      <c r="B31" s="25"/>
      <c r="D31" s="46"/>
      <c r="E31" s="46"/>
      <c r="F31" s="46"/>
      <c r="G31" s="46"/>
      <c r="H31" s="46"/>
      <c r="I31" s="46"/>
      <c r="J31" s="46"/>
      <c r="K31" s="46"/>
      <c r="L31" s="25"/>
    </row>
    <row r="32" spans="2:12" s="1" customFormat="1" ht="14.45" customHeight="1">
      <c r="B32" s="25"/>
      <c r="F32" s="28" t="s">
        <v>32</v>
      </c>
      <c r="I32" s="28" t="s">
        <v>31</v>
      </c>
      <c r="J32" s="28" t="s">
        <v>33</v>
      </c>
      <c r="L32" s="25"/>
    </row>
    <row r="33" spans="2:12" s="1" customFormat="1" ht="14.45" customHeight="1">
      <c r="B33" s="25"/>
      <c r="D33" s="48" t="s">
        <v>34</v>
      </c>
      <c r="E33" s="22" t="s">
        <v>35</v>
      </c>
      <c r="F33" s="84">
        <f>ROUND((SUM(BE121:BE141)),  2)</f>
        <v>0</v>
      </c>
      <c r="I33" s="85">
        <v>0.21</v>
      </c>
      <c r="J33" s="84">
        <f>ROUND(((SUM(BE121:BE141))*I33),  2)</f>
        <v>0</v>
      </c>
      <c r="L33" s="25"/>
    </row>
    <row r="34" spans="2:12" s="1" customFormat="1" ht="14.45" customHeight="1">
      <c r="B34" s="25"/>
      <c r="E34" s="22" t="s">
        <v>36</v>
      </c>
      <c r="F34" s="84">
        <f>ROUND((SUM(BF121:BF141)),  2)</f>
        <v>0</v>
      </c>
      <c r="I34" s="85">
        <v>0.12</v>
      </c>
      <c r="J34" s="84">
        <f>ROUND(((SUM(BF121:BF141))*I34),  2)</f>
        <v>0</v>
      </c>
      <c r="L34" s="25"/>
    </row>
    <row r="35" spans="2:12" s="1" customFormat="1" ht="14.45" hidden="1" customHeight="1">
      <c r="B35" s="25"/>
      <c r="E35" s="22" t="s">
        <v>37</v>
      </c>
      <c r="F35" s="84">
        <f>ROUND((SUM(BG121:BG141)),  2)</f>
        <v>0</v>
      </c>
      <c r="I35" s="85">
        <v>0.21</v>
      </c>
      <c r="J35" s="84">
        <f>0</f>
        <v>0</v>
      </c>
      <c r="L35" s="25"/>
    </row>
    <row r="36" spans="2:12" s="1" customFormat="1" ht="14.45" hidden="1" customHeight="1">
      <c r="B36" s="25"/>
      <c r="E36" s="22" t="s">
        <v>38</v>
      </c>
      <c r="F36" s="84">
        <f>ROUND((SUM(BH121:BH141)),  2)</f>
        <v>0</v>
      </c>
      <c r="I36" s="85">
        <v>0.12</v>
      </c>
      <c r="J36" s="84">
        <f>0</f>
        <v>0</v>
      </c>
      <c r="L36" s="25"/>
    </row>
    <row r="37" spans="2:12" s="1" customFormat="1" ht="14.45" hidden="1" customHeight="1">
      <c r="B37" s="25"/>
      <c r="E37" s="22" t="s">
        <v>39</v>
      </c>
      <c r="F37" s="84">
        <f>ROUND((SUM(BI121:BI141)),  2)</f>
        <v>0</v>
      </c>
      <c r="I37" s="85">
        <v>0</v>
      </c>
      <c r="J37" s="84">
        <f>0</f>
        <v>0</v>
      </c>
      <c r="L37" s="25"/>
    </row>
    <row r="38" spans="2:12" s="1" customFormat="1" ht="6.95" customHeight="1">
      <c r="B38" s="25"/>
      <c r="L38" s="25"/>
    </row>
    <row r="39" spans="2:12" s="1" customFormat="1" ht="25.35" customHeight="1">
      <c r="B39" s="25"/>
      <c r="C39" s="86"/>
      <c r="D39" s="87" t="s">
        <v>40</v>
      </c>
      <c r="E39" s="50"/>
      <c r="F39" s="50"/>
      <c r="G39" s="88" t="s">
        <v>41</v>
      </c>
      <c r="H39" s="89" t="s">
        <v>42</v>
      </c>
      <c r="I39" s="50"/>
      <c r="J39" s="90">
        <f>SUM(J30:J37)</f>
        <v>0</v>
      </c>
      <c r="K39" s="91"/>
      <c r="L39" s="25"/>
    </row>
    <row r="40" spans="2:12" s="1" customFormat="1" ht="14.45" customHeight="1">
      <c r="B40" s="25"/>
      <c r="L40" s="25"/>
    </row>
    <row r="41" spans="2:12" ht="14.45" customHeight="1">
      <c r="B41" s="16"/>
      <c r="L41" s="16"/>
    </row>
    <row r="42" spans="2:12" ht="14.45" customHeight="1">
      <c r="B42" s="16"/>
      <c r="L42" s="16"/>
    </row>
    <row r="43" spans="2:12" ht="14.45" customHeight="1">
      <c r="B43" s="16"/>
      <c r="L43" s="16"/>
    </row>
    <row r="44" spans="2:12" ht="14.45" customHeight="1">
      <c r="B44" s="16"/>
      <c r="L44" s="16"/>
    </row>
    <row r="45" spans="2:12" ht="14.45" customHeight="1">
      <c r="B45" s="16"/>
      <c r="L45" s="16"/>
    </row>
    <row r="46" spans="2:12" ht="14.45" customHeight="1">
      <c r="B46" s="16"/>
      <c r="L46" s="16"/>
    </row>
    <row r="47" spans="2:12" ht="14.45" customHeight="1">
      <c r="B47" s="16"/>
      <c r="L47" s="16"/>
    </row>
    <row r="48" spans="2:12" ht="14.45" customHeight="1">
      <c r="B48" s="16"/>
      <c r="L48" s="16"/>
    </row>
    <row r="49" spans="2:12" ht="14.45" customHeight="1">
      <c r="B49" s="16"/>
      <c r="L49" s="16"/>
    </row>
    <row r="50" spans="2:12" s="1" customFormat="1" ht="14.45" customHeight="1">
      <c r="B50" s="25"/>
      <c r="D50" s="34" t="s">
        <v>43</v>
      </c>
      <c r="E50" s="35"/>
      <c r="F50" s="35"/>
      <c r="G50" s="34" t="s">
        <v>44</v>
      </c>
      <c r="H50" s="35"/>
      <c r="I50" s="35"/>
      <c r="J50" s="35"/>
      <c r="K50" s="35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2.75">
      <c r="B61" s="25"/>
      <c r="D61" s="36" t="s">
        <v>45</v>
      </c>
      <c r="E61" s="27"/>
      <c r="F61" s="92" t="s">
        <v>46</v>
      </c>
      <c r="G61" s="36" t="s">
        <v>45</v>
      </c>
      <c r="H61" s="27"/>
      <c r="I61" s="27"/>
      <c r="J61" s="93" t="s">
        <v>46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2.75">
      <c r="B65" s="25"/>
      <c r="D65" s="34" t="s">
        <v>47</v>
      </c>
      <c r="E65" s="35"/>
      <c r="F65" s="35"/>
      <c r="G65" s="34" t="s">
        <v>48</v>
      </c>
      <c r="H65" s="35"/>
      <c r="I65" s="35"/>
      <c r="J65" s="35"/>
      <c r="K65" s="35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2.75">
      <c r="B76" s="25"/>
      <c r="D76" s="36" t="s">
        <v>45</v>
      </c>
      <c r="E76" s="27"/>
      <c r="F76" s="92" t="s">
        <v>46</v>
      </c>
      <c r="G76" s="36" t="s">
        <v>45</v>
      </c>
      <c r="H76" s="27"/>
      <c r="I76" s="27"/>
      <c r="J76" s="93" t="s">
        <v>46</v>
      </c>
      <c r="K76" s="27"/>
      <c r="L76" s="25"/>
    </row>
    <row r="77" spans="2:12" s="1" customFormat="1" ht="14.45" customHeight="1">
      <c r="B77" s="37"/>
      <c r="C77" s="38"/>
      <c r="D77" s="38"/>
      <c r="E77" s="38"/>
      <c r="F77" s="38"/>
      <c r="G77" s="38"/>
      <c r="H77" s="38"/>
      <c r="I77" s="38"/>
      <c r="J77" s="38"/>
      <c r="K77" s="38"/>
      <c r="L77" s="25"/>
    </row>
    <row r="81" spans="2:47" s="1" customFormat="1" ht="6.95" customHeight="1">
      <c r="B81" s="39"/>
      <c r="C81" s="40"/>
      <c r="D81" s="40"/>
      <c r="E81" s="40"/>
      <c r="F81" s="40"/>
      <c r="G81" s="40"/>
      <c r="H81" s="40"/>
      <c r="I81" s="40"/>
      <c r="J81" s="40"/>
      <c r="K81" s="40"/>
      <c r="L81" s="25"/>
    </row>
    <row r="82" spans="2:47" s="1" customFormat="1" ht="24.95" customHeight="1">
      <c r="B82" s="25"/>
      <c r="C82" s="17" t="s">
        <v>93</v>
      </c>
      <c r="L82" s="25"/>
    </row>
    <row r="83" spans="2:47" s="1" customFormat="1" ht="6.95" customHeight="1">
      <c r="B83" s="25"/>
      <c r="L83" s="25"/>
    </row>
    <row r="84" spans="2:47" s="1" customFormat="1" ht="12" customHeight="1">
      <c r="B84" s="25"/>
      <c r="C84" s="22" t="s">
        <v>14</v>
      </c>
      <c r="L84" s="25"/>
    </row>
    <row r="85" spans="2:47" s="1" customFormat="1" ht="16.5" customHeight="1">
      <c r="B85" s="25"/>
      <c r="E85" s="299" t="str">
        <f>E7</f>
        <v>OPRAVA KOMUNIKACE V ULICI MALÁ, MIMOŇ</v>
      </c>
      <c r="F85" s="300"/>
      <c r="G85" s="300"/>
      <c r="H85" s="300"/>
      <c r="L85" s="25"/>
    </row>
    <row r="86" spans="2:47" s="1" customFormat="1" ht="12" customHeight="1">
      <c r="B86" s="25"/>
      <c r="C86" s="22" t="s">
        <v>91</v>
      </c>
      <c r="L86" s="25"/>
    </row>
    <row r="87" spans="2:47" s="1" customFormat="1" ht="16.5" customHeight="1">
      <c r="B87" s="25"/>
      <c r="E87" s="281" t="str">
        <f>E9</f>
        <v>03 - VRN</v>
      </c>
      <c r="F87" s="298"/>
      <c r="G87" s="298"/>
      <c r="H87" s="298"/>
      <c r="L87" s="25"/>
    </row>
    <row r="88" spans="2:47" s="1" customFormat="1" ht="6.95" customHeight="1">
      <c r="B88" s="25"/>
      <c r="L88" s="25"/>
    </row>
    <row r="89" spans="2:47" s="1" customFormat="1" ht="12" customHeight="1">
      <c r="B89" s="25"/>
      <c r="C89" s="22" t="s">
        <v>18</v>
      </c>
      <c r="F89" s="20" t="str">
        <f>F12</f>
        <v xml:space="preserve"> </v>
      </c>
      <c r="I89" s="22" t="s">
        <v>20</v>
      </c>
      <c r="J89" s="45" t="str">
        <f>IF(J12="","",J12)</f>
        <v>15. 2. 2025</v>
      </c>
      <c r="L89" s="25"/>
    </row>
    <row r="90" spans="2:47" s="1" customFormat="1" ht="6.95" customHeight="1">
      <c r="B90" s="25"/>
      <c r="L90" s="25"/>
    </row>
    <row r="91" spans="2:47" s="1" customFormat="1" ht="15.2" customHeight="1">
      <c r="B91" s="25"/>
      <c r="C91" s="22" t="s">
        <v>22</v>
      </c>
      <c r="F91" s="20" t="str">
        <f>E15</f>
        <v xml:space="preserve"> </v>
      </c>
      <c r="I91" s="22" t="s">
        <v>26</v>
      </c>
      <c r="J91" s="23" t="str">
        <f>E21</f>
        <v xml:space="preserve"> </v>
      </c>
      <c r="L91" s="25"/>
    </row>
    <row r="92" spans="2:47" s="1" customFormat="1" ht="15.2" customHeight="1">
      <c r="B92" s="25"/>
      <c r="C92" s="22" t="s">
        <v>25</v>
      </c>
      <c r="F92" s="20" t="str">
        <f>IF(E18="","",E18)</f>
        <v xml:space="preserve"> </v>
      </c>
      <c r="I92" s="22" t="s">
        <v>28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94" t="s">
        <v>94</v>
      </c>
      <c r="D94" s="86"/>
      <c r="E94" s="86"/>
      <c r="F94" s="86"/>
      <c r="G94" s="86"/>
      <c r="H94" s="86"/>
      <c r="I94" s="86"/>
      <c r="J94" s="95" t="s">
        <v>95</v>
      </c>
      <c r="K94" s="86"/>
      <c r="L94" s="25"/>
    </row>
    <row r="95" spans="2:47" s="1" customFormat="1" ht="10.35" customHeight="1">
      <c r="B95" s="25"/>
      <c r="L95" s="25"/>
    </row>
    <row r="96" spans="2:47" s="1" customFormat="1" ht="22.9" customHeight="1">
      <c r="B96" s="25"/>
      <c r="C96" s="96" t="s">
        <v>96</v>
      </c>
      <c r="J96" s="59">
        <f>J121</f>
        <v>0</v>
      </c>
      <c r="L96" s="25"/>
      <c r="AU96" s="13" t="s">
        <v>97</v>
      </c>
    </row>
    <row r="97" spans="2:12" s="8" customFormat="1" ht="24.95" customHeight="1">
      <c r="B97" s="97"/>
      <c r="D97" s="98" t="s">
        <v>308</v>
      </c>
      <c r="E97" s="99"/>
      <c r="F97" s="99"/>
      <c r="G97" s="99"/>
      <c r="H97" s="99"/>
      <c r="I97" s="99"/>
      <c r="J97" s="100">
        <f>J122</f>
        <v>0</v>
      </c>
      <c r="L97" s="97"/>
    </row>
    <row r="98" spans="2:12" s="9" customFormat="1" ht="19.899999999999999" customHeight="1">
      <c r="B98" s="101"/>
      <c r="D98" s="102" t="s">
        <v>309</v>
      </c>
      <c r="E98" s="103"/>
      <c r="F98" s="103"/>
      <c r="G98" s="103"/>
      <c r="H98" s="103"/>
      <c r="I98" s="103"/>
      <c r="J98" s="104">
        <f>J123</f>
        <v>0</v>
      </c>
      <c r="L98" s="101"/>
    </row>
    <row r="99" spans="2:12" s="9" customFormat="1" ht="19.899999999999999" customHeight="1">
      <c r="B99" s="101"/>
      <c r="D99" s="102" t="s">
        <v>310</v>
      </c>
      <c r="E99" s="103"/>
      <c r="F99" s="103"/>
      <c r="G99" s="103"/>
      <c r="H99" s="103"/>
      <c r="I99" s="103"/>
      <c r="J99" s="104">
        <f>J131</f>
        <v>0</v>
      </c>
      <c r="L99" s="101"/>
    </row>
    <row r="100" spans="2:12" s="9" customFormat="1" ht="19.899999999999999" customHeight="1">
      <c r="B100" s="101"/>
      <c r="D100" s="102" t="s">
        <v>311</v>
      </c>
      <c r="E100" s="103"/>
      <c r="F100" s="103"/>
      <c r="G100" s="103"/>
      <c r="H100" s="103"/>
      <c r="I100" s="103"/>
      <c r="J100" s="104">
        <f>J137</f>
        <v>0</v>
      </c>
      <c r="L100" s="101"/>
    </row>
    <row r="101" spans="2:12" s="9" customFormat="1" ht="19.899999999999999" customHeight="1">
      <c r="B101" s="101"/>
      <c r="D101" s="102" t="s">
        <v>312</v>
      </c>
      <c r="E101" s="103"/>
      <c r="F101" s="103"/>
      <c r="G101" s="103"/>
      <c r="H101" s="103"/>
      <c r="I101" s="103"/>
      <c r="J101" s="104">
        <f>J139</f>
        <v>0</v>
      </c>
      <c r="L101" s="101"/>
    </row>
    <row r="102" spans="2:12" s="1" customFormat="1" ht="21.75" customHeight="1">
      <c r="B102" s="25"/>
      <c r="L102" s="25"/>
    </row>
    <row r="103" spans="2:12" s="1" customFormat="1" ht="6.95" customHeight="1">
      <c r="B103" s="37"/>
      <c r="C103" s="38"/>
      <c r="D103" s="38"/>
      <c r="E103" s="38"/>
      <c r="F103" s="38"/>
      <c r="G103" s="38"/>
      <c r="H103" s="38"/>
      <c r="I103" s="38"/>
      <c r="J103" s="38"/>
      <c r="K103" s="38"/>
      <c r="L103" s="25"/>
    </row>
    <row r="107" spans="2:12" s="1" customFormat="1" ht="6.95" customHeight="1">
      <c r="B107" s="39"/>
      <c r="C107" s="40"/>
      <c r="D107" s="40"/>
      <c r="E107" s="40"/>
      <c r="F107" s="40"/>
      <c r="G107" s="40"/>
      <c r="H107" s="40"/>
      <c r="I107" s="40"/>
      <c r="J107" s="40"/>
      <c r="K107" s="40"/>
      <c r="L107" s="25"/>
    </row>
    <row r="108" spans="2:12" s="1" customFormat="1" ht="24.95" customHeight="1">
      <c r="B108" s="25"/>
      <c r="C108" s="17" t="s">
        <v>105</v>
      </c>
      <c r="L108" s="25"/>
    </row>
    <row r="109" spans="2:12" s="1" customFormat="1" ht="6.95" customHeight="1">
      <c r="B109" s="25"/>
      <c r="L109" s="25"/>
    </row>
    <row r="110" spans="2:12" s="1" customFormat="1" ht="12" customHeight="1">
      <c r="B110" s="25"/>
      <c r="C110" s="22" t="s">
        <v>14</v>
      </c>
      <c r="L110" s="25"/>
    </row>
    <row r="111" spans="2:12" s="1" customFormat="1" ht="16.5" customHeight="1">
      <c r="B111" s="25"/>
      <c r="E111" s="299" t="str">
        <f>E7</f>
        <v>OPRAVA KOMUNIKACE V ULICI MALÁ, MIMOŇ</v>
      </c>
      <c r="F111" s="300"/>
      <c r="G111" s="300"/>
      <c r="H111" s="300"/>
      <c r="L111" s="25"/>
    </row>
    <row r="112" spans="2:12" s="1" customFormat="1" ht="12" customHeight="1">
      <c r="B112" s="25"/>
      <c r="C112" s="22" t="s">
        <v>91</v>
      </c>
      <c r="L112" s="25"/>
    </row>
    <row r="113" spans="2:65" s="1" customFormat="1" ht="16.5" customHeight="1">
      <c r="B113" s="25"/>
      <c r="E113" s="281" t="str">
        <f>E9</f>
        <v>03 - VRN</v>
      </c>
      <c r="F113" s="298"/>
      <c r="G113" s="298"/>
      <c r="H113" s="298"/>
      <c r="L113" s="25"/>
    </row>
    <row r="114" spans="2:65" s="1" customFormat="1" ht="6.95" customHeight="1">
      <c r="B114" s="25"/>
      <c r="L114" s="25"/>
    </row>
    <row r="115" spans="2:65" s="1" customFormat="1" ht="12" customHeight="1">
      <c r="B115" s="25"/>
      <c r="C115" s="22" t="s">
        <v>18</v>
      </c>
      <c r="F115" s="20" t="str">
        <f>F12</f>
        <v xml:space="preserve"> </v>
      </c>
      <c r="I115" s="22" t="s">
        <v>20</v>
      </c>
      <c r="J115" s="45" t="str">
        <f>IF(J12="","",J12)</f>
        <v>15. 2. 2025</v>
      </c>
      <c r="L115" s="25"/>
    </row>
    <row r="116" spans="2:65" s="1" customFormat="1" ht="6.95" customHeight="1">
      <c r="B116" s="25"/>
      <c r="L116" s="25"/>
    </row>
    <row r="117" spans="2:65" s="1" customFormat="1" ht="15.2" customHeight="1">
      <c r="B117" s="25"/>
      <c r="C117" s="22" t="s">
        <v>22</v>
      </c>
      <c r="F117" s="20" t="str">
        <f>E15</f>
        <v xml:space="preserve"> </v>
      </c>
      <c r="I117" s="22" t="s">
        <v>26</v>
      </c>
      <c r="J117" s="23" t="str">
        <f>E21</f>
        <v xml:space="preserve"> </v>
      </c>
      <c r="L117" s="25"/>
    </row>
    <row r="118" spans="2:65" s="1" customFormat="1" ht="15.2" customHeight="1">
      <c r="B118" s="25"/>
      <c r="C118" s="22" t="s">
        <v>25</v>
      </c>
      <c r="F118" s="20" t="str">
        <f>IF(E18="","",E18)</f>
        <v xml:space="preserve"> </v>
      </c>
      <c r="I118" s="22" t="s">
        <v>28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05"/>
      <c r="C120" s="106" t="s">
        <v>106</v>
      </c>
      <c r="D120" s="107" t="s">
        <v>55</v>
      </c>
      <c r="E120" s="107" t="s">
        <v>51</v>
      </c>
      <c r="F120" s="107" t="s">
        <v>52</v>
      </c>
      <c r="G120" s="107" t="s">
        <v>107</v>
      </c>
      <c r="H120" s="107" t="s">
        <v>108</v>
      </c>
      <c r="I120" s="107" t="s">
        <v>109</v>
      </c>
      <c r="J120" s="108" t="s">
        <v>95</v>
      </c>
      <c r="K120" s="109" t="s">
        <v>110</v>
      </c>
      <c r="L120" s="105"/>
      <c r="M120" s="52" t="s">
        <v>1</v>
      </c>
      <c r="N120" s="53" t="s">
        <v>34</v>
      </c>
      <c r="O120" s="53" t="s">
        <v>111</v>
      </c>
      <c r="P120" s="53" t="s">
        <v>112</v>
      </c>
      <c r="Q120" s="53" t="s">
        <v>113</v>
      </c>
      <c r="R120" s="53" t="s">
        <v>114</v>
      </c>
      <c r="S120" s="53" t="s">
        <v>115</v>
      </c>
      <c r="T120" s="54" t="s">
        <v>116</v>
      </c>
    </row>
    <row r="121" spans="2:65" s="1" customFormat="1" ht="22.9" customHeight="1">
      <c r="B121" s="25"/>
      <c r="C121" s="57" t="s">
        <v>117</v>
      </c>
      <c r="J121" s="110">
        <f>BK121</f>
        <v>0</v>
      </c>
      <c r="L121" s="25"/>
      <c r="M121" s="55"/>
      <c r="N121" s="46"/>
      <c r="O121" s="46"/>
      <c r="P121" s="111">
        <f>P122</f>
        <v>3.63</v>
      </c>
      <c r="Q121" s="46"/>
      <c r="R121" s="111">
        <f>R122</f>
        <v>6.93E-2</v>
      </c>
      <c r="S121" s="46"/>
      <c r="T121" s="112">
        <f>T122</f>
        <v>0</v>
      </c>
      <c r="AT121" s="13" t="s">
        <v>69</v>
      </c>
      <c r="AU121" s="13" t="s">
        <v>97</v>
      </c>
      <c r="BK121" s="113">
        <f>BK122</f>
        <v>0</v>
      </c>
    </row>
    <row r="122" spans="2:65" s="11" customFormat="1" ht="25.9" customHeight="1">
      <c r="B122" s="114"/>
      <c r="D122" s="115" t="s">
        <v>69</v>
      </c>
      <c r="E122" s="116" t="s">
        <v>88</v>
      </c>
      <c r="F122" s="116" t="s">
        <v>313</v>
      </c>
      <c r="J122" s="117">
        <f>BK122</f>
        <v>0</v>
      </c>
      <c r="L122" s="114"/>
      <c r="M122" s="118"/>
      <c r="P122" s="119">
        <f>P123+P131+P137+P139</f>
        <v>3.63</v>
      </c>
      <c r="R122" s="119">
        <f>R123+R131+R137+R139</f>
        <v>6.93E-2</v>
      </c>
      <c r="T122" s="120">
        <f>T123+T131+T137+T139</f>
        <v>0</v>
      </c>
      <c r="AR122" s="115" t="s">
        <v>139</v>
      </c>
      <c r="AT122" s="121" t="s">
        <v>69</v>
      </c>
      <c r="AU122" s="121" t="s">
        <v>70</v>
      </c>
      <c r="AY122" s="115" t="s">
        <v>120</v>
      </c>
      <c r="BK122" s="122">
        <f>BK123+BK131+BK137+BK139</f>
        <v>0</v>
      </c>
    </row>
    <row r="123" spans="2:65" s="11" customFormat="1" ht="22.9" customHeight="1">
      <c r="B123" s="114"/>
      <c r="D123" s="115" t="s">
        <v>69</v>
      </c>
      <c r="E123" s="123" t="s">
        <v>314</v>
      </c>
      <c r="F123" s="123" t="s">
        <v>315</v>
      </c>
      <c r="J123" s="124">
        <f>BK123</f>
        <v>0</v>
      </c>
      <c r="L123" s="114"/>
      <c r="M123" s="118"/>
      <c r="P123" s="119">
        <f>SUM(P124:P130)</f>
        <v>0</v>
      </c>
      <c r="R123" s="119">
        <f>SUM(R124:R130)</f>
        <v>0</v>
      </c>
      <c r="T123" s="120">
        <f>SUM(T124:T130)</f>
        <v>0</v>
      </c>
      <c r="AR123" s="115" t="s">
        <v>139</v>
      </c>
      <c r="AT123" s="121" t="s">
        <v>69</v>
      </c>
      <c r="AU123" s="121" t="s">
        <v>78</v>
      </c>
      <c r="AY123" s="115" t="s">
        <v>120</v>
      </c>
      <c r="BK123" s="122">
        <f>SUM(BK124:BK130)</f>
        <v>0</v>
      </c>
    </row>
    <row r="124" spans="2:65" s="1" customFormat="1" ht="33" customHeight="1">
      <c r="B124" s="125"/>
      <c r="C124" s="126" t="s">
        <v>78</v>
      </c>
      <c r="D124" s="126" t="s">
        <v>122</v>
      </c>
      <c r="E124" s="127" t="s">
        <v>316</v>
      </c>
      <c r="F124" s="128" t="s">
        <v>317</v>
      </c>
      <c r="G124" s="129" t="s">
        <v>318</v>
      </c>
      <c r="H124" s="151">
        <v>1</v>
      </c>
      <c r="I124" s="130">
        <v>0</v>
      </c>
      <c r="J124" s="130">
        <f t="shared" ref="J124:J130" si="0">ROUND(I124*H124,2)</f>
        <v>0</v>
      </c>
      <c r="K124" s="131"/>
      <c r="L124" s="25"/>
      <c r="M124" s="132" t="s">
        <v>1</v>
      </c>
      <c r="N124" s="133" t="s">
        <v>35</v>
      </c>
      <c r="O124" s="134">
        <v>0</v>
      </c>
      <c r="P124" s="134">
        <f t="shared" ref="P124:P130" si="1">O124*H124</f>
        <v>0</v>
      </c>
      <c r="Q124" s="134">
        <v>0</v>
      </c>
      <c r="R124" s="134">
        <f t="shared" ref="R124:R130" si="2">Q124*H124</f>
        <v>0</v>
      </c>
      <c r="S124" s="134">
        <v>0</v>
      </c>
      <c r="T124" s="135">
        <f t="shared" ref="T124:T130" si="3">S124*H124</f>
        <v>0</v>
      </c>
      <c r="AR124" s="136" t="s">
        <v>319</v>
      </c>
      <c r="AT124" s="136" t="s">
        <v>122</v>
      </c>
      <c r="AU124" s="136" t="s">
        <v>80</v>
      </c>
      <c r="AY124" s="13" t="s">
        <v>120</v>
      </c>
      <c r="BE124" s="137">
        <f t="shared" ref="BE124:BE130" si="4">IF(N124="základní",J124,0)</f>
        <v>0</v>
      </c>
      <c r="BF124" s="137">
        <f t="shared" ref="BF124:BF130" si="5">IF(N124="snížená",J124,0)</f>
        <v>0</v>
      </c>
      <c r="BG124" s="137">
        <f t="shared" ref="BG124:BG130" si="6">IF(N124="zákl. přenesená",J124,0)</f>
        <v>0</v>
      </c>
      <c r="BH124" s="137">
        <f t="shared" ref="BH124:BH130" si="7">IF(N124="sníž. přenesená",J124,0)</f>
        <v>0</v>
      </c>
      <c r="BI124" s="137">
        <f t="shared" ref="BI124:BI130" si="8">IF(N124="nulová",J124,0)</f>
        <v>0</v>
      </c>
      <c r="BJ124" s="13" t="s">
        <v>78</v>
      </c>
      <c r="BK124" s="137">
        <f t="shared" ref="BK124:BK130" si="9">ROUND(I124*H124,2)</f>
        <v>0</v>
      </c>
      <c r="BL124" s="13" t="s">
        <v>319</v>
      </c>
      <c r="BM124" s="136" t="s">
        <v>320</v>
      </c>
    </row>
    <row r="125" spans="2:65" s="1" customFormat="1" ht="16.5" customHeight="1">
      <c r="B125" s="125"/>
      <c r="C125" s="126" t="s">
        <v>80</v>
      </c>
      <c r="D125" s="126" t="s">
        <v>122</v>
      </c>
      <c r="E125" s="127" t="s">
        <v>321</v>
      </c>
      <c r="F125" s="128" t="s">
        <v>322</v>
      </c>
      <c r="G125" s="129" t="s">
        <v>318</v>
      </c>
      <c r="H125" s="151">
        <v>1</v>
      </c>
      <c r="I125" s="130">
        <v>0</v>
      </c>
      <c r="J125" s="130">
        <f t="shared" si="0"/>
        <v>0</v>
      </c>
      <c r="K125" s="131"/>
      <c r="L125" s="25"/>
      <c r="M125" s="132" t="s">
        <v>1</v>
      </c>
      <c r="N125" s="133" t="s">
        <v>35</v>
      </c>
      <c r="O125" s="134">
        <v>0</v>
      </c>
      <c r="P125" s="134">
        <f t="shared" si="1"/>
        <v>0</v>
      </c>
      <c r="Q125" s="134">
        <v>0</v>
      </c>
      <c r="R125" s="134">
        <f t="shared" si="2"/>
        <v>0</v>
      </c>
      <c r="S125" s="134">
        <v>0</v>
      </c>
      <c r="T125" s="135">
        <f t="shared" si="3"/>
        <v>0</v>
      </c>
      <c r="AR125" s="136" t="s">
        <v>319</v>
      </c>
      <c r="AT125" s="136" t="s">
        <v>122</v>
      </c>
      <c r="AU125" s="136" t="s">
        <v>80</v>
      </c>
      <c r="AY125" s="13" t="s">
        <v>120</v>
      </c>
      <c r="BE125" s="137">
        <f t="shared" si="4"/>
        <v>0</v>
      </c>
      <c r="BF125" s="137">
        <f t="shared" si="5"/>
        <v>0</v>
      </c>
      <c r="BG125" s="137">
        <f t="shared" si="6"/>
        <v>0</v>
      </c>
      <c r="BH125" s="137">
        <f t="shared" si="7"/>
        <v>0</v>
      </c>
      <c r="BI125" s="137">
        <f t="shared" si="8"/>
        <v>0</v>
      </c>
      <c r="BJ125" s="13" t="s">
        <v>78</v>
      </c>
      <c r="BK125" s="137">
        <f t="shared" si="9"/>
        <v>0</v>
      </c>
      <c r="BL125" s="13" t="s">
        <v>319</v>
      </c>
      <c r="BM125" s="136" t="s">
        <v>323</v>
      </c>
    </row>
    <row r="126" spans="2:65" s="1" customFormat="1" ht="16.5" customHeight="1">
      <c r="B126" s="125"/>
      <c r="C126" s="126" t="s">
        <v>131</v>
      </c>
      <c r="D126" s="126" t="s">
        <v>122</v>
      </c>
      <c r="E126" s="127" t="s">
        <v>324</v>
      </c>
      <c r="F126" s="128" t="s">
        <v>325</v>
      </c>
      <c r="G126" s="129" t="s">
        <v>318</v>
      </c>
      <c r="H126" s="151">
        <v>1</v>
      </c>
      <c r="I126" s="130">
        <v>0</v>
      </c>
      <c r="J126" s="130">
        <f t="shared" si="0"/>
        <v>0</v>
      </c>
      <c r="K126" s="131"/>
      <c r="L126" s="25"/>
      <c r="M126" s="132" t="s">
        <v>1</v>
      </c>
      <c r="N126" s="133" t="s">
        <v>35</v>
      </c>
      <c r="O126" s="134">
        <v>0</v>
      </c>
      <c r="P126" s="134">
        <f t="shared" si="1"/>
        <v>0</v>
      </c>
      <c r="Q126" s="134">
        <v>0</v>
      </c>
      <c r="R126" s="134">
        <f t="shared" si="2"/>
        <v>0</v>
      </c>
      <c r="S126" s="134">
        <v>0</v>
      </c>
      <c r="T126" s="135">
        <f t="shared" si="3"/>
        <v>0</v>
      </c>
      <c r="AR126" s="136" t="s">
        <v>319</v>
      </c>
      <c r="AT126" s="136" t="s">
        <v>122</v>
      </c>
      <c r="AU126" s="136" t="s">
        <v>80</v>
      </c>
      <c r="AY126" s="13" t="s">
        <v>120</v>
      </c>
      <c r="BE126" s="137">
        <f t="shared" si="4"/>
        <v>0</v>
      </c>
      <c r="BF126" s="137">
        <f t="shared" si="5"/>
        <v>0</v>
      </c>
      <c r="BG126" s="137">
        <f t="shared" si="6"/>
        <v>0</v>
      </c>
      <c r="BH126" s="137">
        <f t="shared" si="7"/>
        <v>0</v>
      </c>
      <c r="BI126" s="137">
        <f t="shared" si="8"/>
        <v>0</v>
      </c>
      <c r="BJ126" s="13" t="s">
        <v>78</v>
      </c>
      <c r="BK126" s="137">
        <f t="shared" si="9"/>
        <v>0</v>
      </c>
      <c r="BL126" s="13" t="s">
        <v>319</v>
      </c>
      <c r="BM126" s="136" t="s">
        <v>326</v>
      </c>
    </row>
    <row r="127" spans="2:65" s="1" customFormat="1" ht="16.5" customHeight="1">
      <c r="B127" s="125"/>
      <c r="C127" s="126" t="s">
        <v>126</v>
      </c>
      <c r="D127" s="126" t="s">
        <v>122</v>
      </c>
      <c r="E127" s="127" t="s">
        <v>327</v>
      </c>
      <c r="F127" s="128" t="s">
        <v>328</v>
      </c>
      <c r="G127" s="129" t="s">
        <v>318</v>
      </c>
      <c r="H127" s="151">
        <v>1</v>
      </c>
      <c r="I127" s="130">
        <v>0</v>
      </c>
      <c r="J127" s="130">
        <f>ROUND(I127*H127,2)</f>
        <v>0</v>
      </c>
      <c r="K127" s="131"/>
      <c r="L127" s="25"/>
      <c r="M127" s="132" t="s">
        <v>1</v>
      </c>
      <c r="N127" s="133" t="s">
        <v>35</v>
      </c>
      <c r="O127" s="134">
        <v>0</v>
      </c>
      <c r="P127" s="134">
        <f t="shared" si="1"/>
        <v>0</v>
      </c>
      <c r="Q127" s="134">
        <v>0</v>
      </c>
      <c r="R127" s="134">
        <f t="shared" si="2"/>
        <v>0</v>
      </c>
      <c r="S127" s="134">
        <v>0</v>
      </c>
      <c r="T127" s="135">
        <f t="shared" si="3"/>
        <v>0</v>
      </c>
      <c r="AR127" s="136" t="s">
        <v>319</v>
      </c>
      <c r="AT127" s="136" t="s">
        <v>122</v>
      </c>
      <c r="AU127" s="136" t="s">
        <v>80</v>
      </c>
      <c r="AY127" s="13" t="s">
        <v>120</v>
      </c>
      <c r="BE127" s="137">
        <f t="shared" si="4"/>
        <v>0</v>
      </c>
      <c r="BF127" s="137">
        <f t="shared" si="5"/>
        <v>0</v>
      </c>
      <c r="BG127" s="137">
        <f t="shared" si="6"/>
        <v>0</v>
      </c>
      <c r="BH127" s="137">
        <f t="shared" si="7"/>
        <v>0</v>
      </c>
      <c r="BI127" s="137">
        <f t="shared" si="8"/>
        <v>0</v>
      </c>
      <c r="BJ127" s="13" t="s">
        <v>78</v>
      </c>
      <c r="BK127" s="137">
        <f t="shared" si="9"/>
        <v>0</v>
      </c>
      <c r="BL127" s="13" t="s">
        <v>319</v>
      </c>
      <c r="BM127" s="136" t="s">
        <v>329</v>
      </c>
    </row>
    <row r="128" spans="2:65" s="1" customFormat="1" ht="16.5" customHeight="1">
      <c r="B128" s="125"/>
      <c r="C128" s="126" t="s">
        <v>139</v>
      </c>
      <c r="D128" s="126" t="s">
        <v>122</v>
      </c>
      <c r="E128" s="127" t="s">
        <v>330</v>
      </c>
      <c r="F128" s="128" t="s">
        <v>331</v>
      </c>
      <c r="G128" s="129" t="s">
        <v>318</v>
      </c>
      <c r="H128" s="151">
        <v>1</v>
      </c>
      <c r="I128" s="130">
        <v>0</v>
      </c>
      <c r="J128" s="130">
        <f t="shared" si="0"/>
        <v>0</v>
      </c>
      <c r="K128" s="131"/>
      <c r="L128" s="25"/>
      <c r="M128" s="132" t="s">
        <v>1</v>
      </c>
      <c r="N128" s="133" t="s">
        <v>35</v>
      </c>
      <c r="O128" s="134">
        <v>0</v>
      </c>
      <c r="P128" s="134">
        <f t="shared" si="1"/>
        <v>0</v>
      </c>
      <c r="Q128" s="134">
        <v>0</v>
      </c>
      <c r="R128" s="134">
        <f t="shared" si="2"/>
        <v>0</v>
      </c>
      <c r="S128" s="134">
        <v>0</v>
      </c>
      <c r="T128" s="135">
        <f t="shared" si="3"/>
        <v>0</v>
      </c>
      <c r="AR128" s="136" t="s">
        <v>319</v>
      </c>
      <c r="AT128" s="136" t="s">
        <v>122</v>
      </c>
      <c r="AU128" s="136" t="s">
        <v>80</v>
      </c>
      <c r="AY128" s="13" t="s">
        <v>120</v>
      </c>
      <c r="BE128" s="137">
        <f t="shared" si="4"/>
        <v>0</v>
      </c>
      <c r="BF128" s="137">
        <f t="shared" si="5"/>
        <v>0</v>
      </c>
      <c r="BG128" s="137">
        <f t="shared" si="6"/>
        <v>0</v>
      </c>
      <c r="BH128" s="137">
        <f t="shared" si="7"/>
        <v>0</v>
      </c>
      <c r="BI128" s="137">
        <f t="shared" si="8"/>
        <v>0</v>
      </c>
      <c r="BJ128" s="13" t="s">
        <v>78</v>
      </c>
      <c r="BK128" s="137">
        <f t="shared" si="9"/>
        <v>0</v>
      </c>
      <c r="BL128" s="13" t="s">
        <v>319</v>
      </c>
      <c r="BM128" s="136" t="s">
        <v>332</v>
      </c>
    </row>
    <row r="129" spans="2:65" s="1" customFormat="1" ht="16.5" customHeight="1">
      <c r="B129" s="125"/>
      <c r="C129" s="126" t="s">
        <v>144</v>
      </c>
      <c r="D129" s="126" t="s">
        <v>122</v>
      </c>
      <c r="E129" s="127" t="s">
        <v>333</v>
      </c>
      <c r="F129" s="128" t="s">
        <v>334</v>
      </c>
      <c r="G129" s="129" t="s">
        <v>318</v>
      </c>
      <c r="H129" s="151">
        <v>1</v>
      </c>
      <c r="I129" s="130">
        <v>0</v>
      </c>
      <c r="J129" s="130">
        <f t="shared" si="0"/>
        <v>0</v>
      </c>
      <c r="K129" s="131"/>
      <c r="L129" s="25"/>
      <c r="M129" s="132" t="s">
        <v>1</v>
      </c>
      <c r="N129" s="133" t="s">
        <v>35</v>
      </c>
      <c r="O129" s="134">
        <v>0</v>
      </c>
      <c r="P129" s="134">
        <f t="shared" si="1"/>
        <v>0</v>
      </c>
      <c r="Q129" s="134">
        <v>0</v>
      </c>
      <c r="R129" s="134">
        <f t="shared" si="2"/>
        <v>0</v>
      </c>
      <c r="S129" s="134">
        <v>0</v>
      </c>
      <c r="T129" s="135">
        <f t="shared" si="3"/>
        <v>0</v>
      </c>
      <c r="AR129" s="136" t="s">
        <v>319</v>
      </c>
      <c r="AT129" s="136" t="s">
        <v>122</v>
      </c>
      <c r="AU129" s="136" t="s">
        <v>80</v>
      </c>
      <c r="AY129" s="13" t="s">
        <v>120</v>
      </c>
      <c r="BE129" s="137">
        <f t="shared" si="4"/>
        <v>0</v>
      </c>
      <c r="BF129" s="137">
        <f t="shared" si="5"/>
        <v>0</v>
      </c>
      <c r="BG129" s="137">
        <f t="shared" si="6"/>
        <v>0</v>
      </c>
      <c r="BH129" s="137">
        <f t="shared" si="7"/>
        <v>0</v>
      </c>
      <c r="BI129" s="137">
        <f t="shared" si="8"/>
        <v>0</v>
      </c>
      <c r="BJ129" s="13" t="s">
        <v>78</v>
      </c>
      <c r="BK129" s="137">
        <f t="shared" si="9"/>
        <v>0</v>
      </c>
      <c r="BL129" s="13" t="s">
        <v>319</v>
      </c>
      <c r="BM129" s="136" t="s">
        <v>335</v>
      </c>
    </row>
    <row r="130" spans="2:65" s="1" customFormat="1" ht="16.5" customHeight="1">
      <c r="B130" s="125"/>
      <c r="C130" s="126" t="s">
        <v>149</v>
      </c>
      <c r="D130" s="126" t="s">
        <v>122</v>
      </c>
      <c r="E130" s="127" t="s">
        <v>336</v>
      </c>
      <c r="F130" s="128" t="s">
        <v>337</v>
      </c>
      <c r="G130" s="129" t="s">
        <v>318</v>
      </c>
      <c r="H130" s="151">
        <v>1</v>
      </c>
      <c r="I130" s="130">
        <v>0</v>
      </c>
      <c r="J130" s="130">
        <f t="shared" si="0"/>
        <v>0</v>
      </c>
      <c r="K130" s="131"/>
      <c r="L130" s="25"/>
      <c r="M130" s="132" t="s">
        <v>1</v>
      </c>
      <c r="N130" s="133" t="s">
        <v>35</v>
      </c>
      <c r="O130" s="134">
        <v>0</v>
      </c>
      <c r="P130" s="134">
        <f t="shared" si="1"/>
        <v>0</v>
      </c>
      <c r="Q130" s="134">
        <v>0</v>
      </c>
      <c r="R130" s="134">
        <f t="shared" si="2"/>
        <v>0</v>
      </c>
      <c r="S130" s="134">
        <v>0</v>
      </c>
      <c r="T130" s="135">
        <f t="shared" si="3"/>
        <v>0</v>
      </c>
      <c r="AR130" s="136" t="s">
        <v>319</v>
      </c>
      <c r="AT130" s="136" t="s">
        <v>122</v>
      </c>
      <c r="AU130" s="136" t="s">
        <v>80</v>
      </c>
      <c r="AY130" s="13" t="s">
        <v>120</v>
      </c>
      <c r="BE130" s="137">
        <f t="shared" si="4"/>
        <v>0</v>
      </c>
      <c r="BF130" s="137">
        <f t="shared" si="5"/>
        <v>0</v>
      </c>
      <c r="BG130" s="137">
        <f t="shared" si="6"/>
        <v>0</v>
      </c>
      <c r="BH130" s="137">
        <f t="shared" si="7"/>
        <v>0</v>
      </c>
      <c r="BI130" s="137">
        <f t="shared" si="8"/>
        <v>0</v>
      </c>
      <c r="BJ130" s="13" t="s">
        <v>78</v>
      </c>
      <c r="BK130" s="137">
        <f t="shared" si="9"/>
        <v>0</v>
      </c>
      <c r="BL130" s="13" t="s">
        <v>319</v>
      </c>
      <c r="BM130" s="136" t="s">
        <v>338</v>
      </c>
    </row>
    <row r="131" spans="2:65" s="11" customFormat="1" ht="22.9" customHeight="1">
      <c r="B131" s="114"/>
      <c r="D131" s="115" t="s">
        <v>69</v>
      </c>
      <c r="E131" s="123" t="s">
        <v>339</v>
      </c>
      <c r="F131" s="123" t="s">
        <v>340</v>
      </c>
      <c r="J131" s="124">
        <f>BK131</f>
        <v>0</v>
      </c>
      <c r="L131" s="114"/>
      <c r="M131" s="118"/>
      <c r="P131" s="119">
        <f>SUM(P132:P136)</f>
        <v>0</v>
      </c>
      <c r="R131" s="119">
        <f>SUM(R132:R136)</f>
        <v>0</v>
      </c>
      <c r="T131" s="120">
        <f>SUM(T132:T136)</f>
        <v>0</v>
      </c>
      <c r="AR131" s="115" t="s">
        <v>139</v>
      </c>
      <c r="AT131" s="121" t="s">
        <v>69</v>
      </c>
      <c r="AU131" s="121" t="s">
        <v>78</v>
      </c>
      <c r="AY131" s="115" t="s">
        <v>120</v>
      </c>
      <c r="BK131" s="122">
        <f>SUM(BK132:BK136)</f>
        <v>0</v>
      </c>
    </row>
    <row r="132" spans="2:65" s="1" customFormat="1" ht="16.5" customHeight="1">
      <c r="B132" s="125"/>
      <c r="C132" s="126" t="s">
        <v>153</v>
      </c>
      <c r="D132" s="126" t="s">
        <v>122</v>
      </c>
      <c r="E132" s="127" t="s">
        <v>341</v>
      </c>
      <c r="F132" s="128" t="s">
        <v>340</v>
      </c>
      <c r="G132" s="129" t="s">
        <v>318</v>
      </c>
      <c r="H132" s="151">
        <v>1</v>
      </c>
      <c r="I132" s="130">
        <v>0</v>
      </c>
      <c r="J132" s="130">
        <f>ROUND(I132*H132,2)</f>
        <v>0</v>
      </c>
      <c r="K132" s="131"/>
      <c r="L132" s="25"/>
      <c r="M132" s="132" t="s">
        <v>1</v>
      </c>
      <c r="N132" s="133" t="s">
        <v>35</v>
      </c>
      <c r="O132" s="134">
        <v>0</v>
      </c>
      <c r="P132" s="134">
        <f>O132*H132</f>
        <v>0</v>
      </c>
      <c r="Q132" s="134">
        <v>0</v>
      </c>
      <c r="R132" s="134">
        <f>Q132*H132</f>
        <v>0</v>
      </c>
      <c r="S132" s="134">
        <v>0</v>
      </c>
      <c r="T132" s="135">
        <f>S132*H132</f>
        <v>0</v>
      </c>
      <c r="AR132" s="136" t="s">
        <v>319</v>
      </c>
      <c r="AT132" s="136" t="s">
        <v>122</v>
      </c>
      <c r="AU132" s="136" t="s">
        <v>80</v>
      </c>
      <c r="AY132" s="13" t="s">
        <v>120</v>
      </c>
      <c r="BE132" s="137">
        <f>IF(N132="základní",J132,0)</f>
        <v>0</v>
      </c>
      <c r="BF132" s="137">
        <f>IF(N132="snížená",J132,0)</f>
        <v>0</v>
      </c>
      <c r="BG132" s="137">
        <f>IF(N132="zákl. přenesená",J132,0)</f>
        <v>0</v>
      </c>
      <c r="BH132" s="137">
        <f>IF(N132="sníž. přenesená",J132,0)</f>
        <v>0</v>
      </c>
      <c r="BI132" s="137">
        <f>IF(N132="nulová",J132,0)</f>
        <v>0</v>
      </c>
      <c r="BJ132" s="13" t="s">
        <v>78</v>
      </c>
      <c r="BK132" s="137">
        <f>ROUND(I132*H132,2)</f>
        <v>0</v>
      </c>
      <c r="BL132" s="13" t="s">
        <v>319</v>
      </c>
      <c r="BM132" s="136" t="s">
        <v>342</v>
      </c>
    </row>
    <row r="133" spans="2:65" s="1" customFormat="1" ht="16.5" customHeight="1">
      <c r="B133" s="125"/>
      <c r="C133" s="126" t="s">
        <v>157</v>
      </c>
      <c r="D133" s="126" t="s">
        <v>122</v>
      </c>
      <c r="E133" s="127" t="s">
        <v>343</v>
      </c>
      <c r="F133" s="128" t="s">
        <v>344</v>
      </c>
      <c r="G133" s="129" t="s">
        <v>318</v>
      </c>
      <c r="H133" s="151">
        <v>1</v>
      </c>
      <c r="I133" s="130">
        <v>0</v>
      </c>
      <c r="J133" s="130">
        <f>ROUND(I133*H133,2)</f>
        <v>0</v>
      </c>
      <c r="K133" s="131"/>
      <c r="L133" s="25"/>
      <c r="M133" s="132" t="s">
        <v>1</v>
      </c>
      <c r="N133" s="133" t="s">
        <v>35</v>
      </c>
      <c r="O133" s="134">
        <v>0</v>
      </c>
      <c r="P133" s="134">
        <f>O133*H133</f>
        <v>0</v>
      </c>
      <c r="Q133" s="134">
        <v>0</v>
      </c>
      <c r="R133" s="134">
        <f>Q133*H133</f>
        <v>0</v>
      </c>
      <c r="S133" s="134">
        <v>0</v>
      </c>
      <c r="T133" s="135">
        <f>S133*H133</f>
        <v>0</v>
      </c>
      <c r="AR133" s="136" t="s">
        <v>319</v>
      </c>
      <c r="AT133" s="136" t="s">
        <v>122</v>
      </c>
      <c r="AU133" s="136" t="s">
        <v>80</v>
      </c>
      <c r="AY133" s="13" t="s">
        <v>120</v>
      </c>
      <c r="BE133" s="137">
        <f>IF(N133="základní",J133,0)</f>
        <v>0</v>
      </c>
      <c r="BF133" s="137">
        <f>IF(N133="snížená",J133,0)</f>
        <v>0</v>
      </c>
      <c r="BG133" s="137">
        <f>IF(N133="zákl. přenesená",J133,0)</f>
        <v>0</v>
      </c>
      <c r="BH133" s="137">
        <f>IF(N133="sníž. přenesená",J133,0)</f>
        <v>0</v>
      </c>
      <c r="BI133" s="137">
        <f>IF(N133="nulová",J133,0)</f>
        <v>0</v>
      </c>
      <c r="BJ133" s="13" t="s">
        <v>78</v>
      </c>
      <c r="BK133" s="137">
        <f>ROUND(I133*H133,2)</f>
        <v>0</v>
      </c>
      <c r="BL133" s="13" t="s">
        <v>319</v>
      </c>
      <c r="BM133" s="136" t="s">
        <v>345</v>
      </c>
    </row>
    <row r="134" spans="2:65" s="1" customFormat="1" ht="16.5" customHeight="1">
      <c r="B134" s="125"/>
      <c r="C134" s="126" t="s">
        <v>161</v>
      </c>
      <c r="D134" s="126" t="s">
        <v>122</v>
      </c>
      <c r="E134" s="127" t="s">
        <v>346</v>
      </c>
      <c r="F134" s="128" t="s">
        <v>347</v>
      </c>
      <c r="G134" s="129" t="s">
        <v>318</v>
      </c>
      <c r="H134" s="151">
        <v>1</v>
      </c>
      <c r="I134" s="130">
        <v>0</v>
      </c>
      <c r="J134" s="130">
        <f>ROUND(I134*H134,2)</f>
        <v>0</v>
      </c>
      <c r="K134" s="131"/>
      <c r="L134" s="25"/>
      <c r="M134" s="132" t="s">
        <v>1</v>
      </c>
      <c r="N134" s="133" t="s">
        <v>35</v>
      </c>
      <c r="O134" s="134">
        <v>0</v>
      </c>
      <c r="P134" s="134">
        <f>O134*H134</f>
        <v>0</v>
      </c>
      <c r="Q134" s="134">
        <v>0</v>
      </c>
      <c r="R134" s="134">
        <f>Q134*H134</f>
        <v>0</v>
      </c>
      <c r="S134" s="134">
        <v>0</v>
      </c>
      <c r="T134" s="135">
        <f>S134*H134</f>
        <v>0</v>
      </c>
      <c r="AR134" s="136" t="s">
        <v>319</v>
      </c>
      <c r="AT134" s="136" t="s">
        <v>122</v>
      </c>
      <c r="AU134" s="136" t="s">
        <v>80</v>
      </c>
      <c r="AY134" s="13" t="s">
        <v>120</v>
      </c>
      <c r="BE134" s="137">
        <f>IF(N134="základní",J134,0)</f>
        <v>0</v>
      </c>
      <c r="BF134" s="137">
        <f>IF(N134="snížená",J134,0)</f>
        <v>0</v>
      </c>
      <c r="BG134" s="137">
        <f>IF(N134="zákl. přenesená",J134,0)</f>
        <v>0</v>
      </c>
      <c r="BH134" s="137">
        <f>IF(N134="sníž. přenesená",J134,0)</f>
        <v>0</v>
      </c>
      <c r="BI134" s="137">
        <f>IF(N134="nulová",J134,0)</f>
        <v>0</v>
      </c>
      <c r="BJ134" s="13" t="s">
        <v>78</v>
      </c>
      <c r="BK134" s="137">
        <f>ROUND(I134*H134,2)</f>
        <v>0</v>
      </c>
      <c r="BL134" s="13" t="s">
        <v>319</v>
      </c>
      <c r="BM134" s="136" t="s">
        <v>348</v>
      </c>
    </row>
    <row r="135" spans="2:65" s="1" customFormat="1" ht="16.5" customHeight="1">
      <c r="B135" s="125"/>
      <c r="C135" s="126" t="s">
        <v>166</v>
      </c>
      <c r="D135" s="126" t="s">
        <v>122</v>
      </c>
      <c r="E135" s="127" t="s">
        <v>349</v>
      </c>
      <c r="F135" s="128" t="s">
        <v>350</v>
      </c>
      <c r="G135" s="129" t="s">
        <v>318</v>
      </c>
      <c r="H135" s="151">
        <v>1</v>
      </c>
      <c r="I135" s="130">
        <v>0</v>
      </c>
      <c r="J135" s="130">
        <f>ROUND(I135*H135,2)</f>
        <v>0</v>
      </c>
      <c r="K135" s="131"/>
      <c r="L135" s="25"/>
      <c r="M135" s="132" t="s">
        <v>1</v>
      </c>
      <c r="N135" s="133" t="s">
        <v>35</v>
      </c>
      <c r="O135" s="134">
        <v>0</v>
      </c>
      <c r="P135" s="134">
        <f>O135*H135</f>
        <v>0</v>
      </c>
      <c r="Q135" s="134">
        <v>0</v>
      </c>
      <c r="R135" s="134">
        <f>Q135*H135</f>
        <v>0</v>
      </c>
      <c r="S135" s="134">
        <v>0</v>
      </c>
      <c r="T135" s="135">
        <f>S135*H135</f>
        <v>0</v>
      </c>
      <c r="AR135" s="136" t="s">
        <v>319</v>
      </c>
      <c r="AT135" s="136" t="s">
        <v>122</v>
      </c>
      <c r="AU135" s="136" t="s">
        <v>80</v>
      </c>
      <c r="AY135" s="13" t="s">
        <v>120</v>
      </c>
      <c r="BE135" s="137">
        <f>IF(N135="základní",J135,0)</f>
        <v>0</v>
      </c>
      <c r="BF135" s="137">
        <f>IF(N135="snížená",J135,0)</f>
        <v>0</v>
      </c>
      <c r="BG135" s="137">
        <f>IF(N135="zákl. přenesená",J135,0)</f>
        <v>0</v>
      </c>
      <c r="BH135" s="137">
        <f>IF(N135="sníž. přenesená",J135,0)</f>
        <v>0</v>
      </c>
      <c r="BI135" s="137">
        <f>IF(N135="nulová",J135,0)</f>
        <v>0</v>
      </c>
      <c r="BJ135" s="13" t="s">
        <v>78</v>
      </c>
      <c r="BK135" s="137">
        <f>ROUND(I135*H135,2)</f>
        <v>0</v>
      </c>
      <c r="BL135" s="13" t="s">
        <v>319</v>
      </c>
      <c r="BM135" s="136" t="s">
        <v>351</v>
      </c>
    </row>
    <row r="136" spans="2:65" s="1" customFormat="1" ht="16.5" customHeight="1">
      <c r="B136" s="125"/>
      <c r="C136" s="126" t="s">
        <v>8</v>
      </c>
      <c r="D136" s="126" t="s">
        <v>122</v>
      </c>
      <c r="E136" s="127" t="s">
        <v>352</v>
      </c>
      <c r="F136" s="128" t="s">
        <v>353</v>
      </c>
      <c r="G136" s="129" t="s">
        <v>318</v>
      </c>
      <c r="H136" s="151">
        <v>1</v>
      </c>
      <c r="I136" s="130">
        <v>0</v>
      </c>
      <c r="J136" s="130">
        <f>ROUND(I136*H136,2)</f>
        <v>0</v>
      </c>
      <c r="K136" s="131"/>
      <c r="L136" s="25"/>
      <c r="M136" s="132" t="s">
        <v>1</v>
      </c>
      <c r="N136" s="133" t="s">
        <v>35</v>
      </c>
      <c r="O136" s="134">
        <v>0</v>
      </c>
      <c r="P136" s="134">
        <f>O136*H136</f>
        <v>0</v>
      </c>
      <c r="Q136" s="134">
        <v>0</v>
      </c>
      <c r="R136" s="134">
        <f>Q136*H136</f>
        <v>0</v>
      </c>
      <c r="S136" s="134">
        <v>0</v>
      </c>
      <c r="T136" s="135">
        <f>S136*H136</f>
        <v>0</v>
      </c>
      <c r="AR136" s="136" t="s">
        <v>319</v>
      </c>
      <c r="AT136" s="136" t="s">
        <v>122</v>
      </c>
      <c r="AU136" s="136" t="s">
        <v>80</v>
      </c>
      <c r="AY136" s="13" t="s">
        <v>120</v>
      </c>
      <c r="BE136" s="137">
        <f>IF(N136="základní",J136,0)</f>
        <v>0</v>
      </c>
      <c r="BF136" s="137">
        <f>IF(N136="snížená",J136,0)</f>
        <v>0</v>
      </c>
      <c r="BG136" s="137">
        <f>IF(N136="zákl. přenesená",J136,0)</f>
        <v>0</v>
      </c>
      <c r="BH136" s="137">
        <f>IF(N136="sníž. přenesená",J136,0)</f>
        <v>0</v>
      </c>
      <c r="BI136" s="137">
        <f>IF(N136="nulová",J136,0)</f>
        <v>0</v>
      </c>
      <c r="BJ136" s="13" t="s">
        <v>78</v>
      </c>
      <c r="BK136" s="137">
        <f>ROUND(I136*H136,2)</f>
        <v>0</v>
      </c>
      <c r="BL136" s="13" t="s">
        <v>319</v>
      </c>
      <c r="BM136" s="136" t="s">
        <v>354</v>
      </c>
    </row>
    <row r="137" spans="2:65" s="11" customFormat="1" ht="22.9" customHeight="1">
      <c r="B137" s="114"/>
      <c r="D137" s="115" t="s">
        <v>69</v>
      </c>
      <c r="E137" s="123" t="s">
        <v>355</v>
      </c>
      <c r="F137" s="123" t="s">
        <v>356</v>
      </c>
      <c r="J137" s="124">
        <f>BK137</f>
        <v>0</v>
      </c>
      <c r="L137" s="114"/>
      <c r="M137" s="118"/>
      <c r="P137" s="119">
        <f>P138</f>
        <v>0</v>
      </c>
      <c r="R137" s="119">
        <f>R138</f>
        <v>0</v>
      </c>
      <c r="T137" s="120">
        <f>T138</f>
        <v>0</v>
      </c>
      <c r="AR137" s="115" t="s">
        <v>139</v>
      </c>
      <c r="AT137" s="121" t="s">
        <v>69</v>
      </c>
      <c r="AU137" s="121" t="s">
        <v>78</v>
      </c>
      <c r="AY137" s="115" t="s">
        <v>120</v>
      </c>
      <c r="BK137" s="122">
        <f>BK138</f>
        <v>0</v>
      </c>
    </row>
    <row r="138" spans="2:65" s="1" customFormat="1" ht="16.5" customHeight="1">
      <c r="B138" s="125"/>
      <c r="C138" s="126" t="s">
        <v>174</v>
      </c>
      <c r="D138" s="126" t="s">
        <v>122</v>
      </c>
      <c r="E138" s="127" t="s">
        <v>357</v>
      </c>
      <c r="F138" s="128" t="s">
        <v>358</v>
      </c>
      <c r="G138" s="129" t="s">
        <v>318</v>
      </c>
      <c r="H138" s="151">
        <v>6</v>
      </c>
      <c r="I138" s="130">
        <v>0</v>
      </c>
      <c r="J138" s="130">
        <f>ROUND(I138*H138,2)</f>
        <v>0</v>
      </c>
      <c r="K138" s="131"/>
      <c r="L138" s="25"/>
      <c r="M138" s="132" t="s">
        <v>1</v>
      </c>
      <c r="N138" s="133" t="s">
        <v>35</v>
      </c>
      <c r="O138" s="134">
        <v>0</v>
      </c>
      <c r="P138" s="134">
        <f>O138*H138</f>
        <v>0</v>
      </c>
      <c r="Q138" s="134">
        <v>0</v>
      </c>
      <c r="R138" s="134">
        <f>Q138*H138</f>
        <v>0</v>
      </c>
      <c r="S138" s="134">
        <v>0</v>
      </c>
      <c r="T138" s="135">
        <f>S138*H138</f>
        <v>0</v>
      </c>
      <c r="AR138" s="136" t="s">
        <v>319</v>
      </c>
      <c r="AT138" s="136" t="s">
        <v>122</v>
      </c>
      <c r="AU138" s="136" t="s">
        <v>80</v>
      </c>
      <c r="AY138" s="13" t="s">
        <v>120</v>
      </c>
      <c r="BE138" s="137">
        <f>IF(N138="základní",J138,0)</f>
        <v>0</v>
      </c>
      <c r="BF138" s="137">
        <f>IF(N138="snížená",J138,0)</f>
        <v>0</v>
      </c>
      <c r="BG138" s="137">
        <f>IF(N138="zákl. přenesená",J138,0)</f>
        <v>0</v>
      </c>
      <c r="BH138" s="137">
        <f>IF(N138="sníž. přenesená",J138,0)</f>
        <v>0</v>
      </c>
      <c r="BI138" s="137">
        <f>IF(N138="nulová",J138,0)</f>
        <v>0</v>
      </c>
      <c r="BJ138" s="13" t="s">
        <v>78</v>
      </c>
      <c r="BK138" s="137">
        <f>ROUND(I138*H138,2)</f>
        <v>0</v>
      </c>
      <c r="BL138" s="13" t="s">
        <v>319</v>
      </c>
      <c r="BM138" s="136" t="s">
        <v>359</v>
      </c>
    </row>
    <row r="139" spans="2:65" s="11" customFormat="1" ht="22.9" customHeight="1">
      <c r="B139" s="114"/>
      <c r="D139" s="115" t="s">
        <v>69</v>
      </c>
      <c r="E139" s="123" t="s">
        <v>360</v>
      </c>
      <c r="F139" s="123" t="s">
        <v>361</v>
      </c>
      <c r="J139" s="124">
        <f>BK139</f>
        <v>0</v>
      </c>
      <c r="L139" s="114"/>
      <c r="M139" s="118"/>
      <c r="P139" s="119">
        <f>SUM(P140:P141)</f>
        <v>3.63</v>
      </c>
      <c r="R139" s="119">
        <f>SUM(R140:R141)</f>
        <v>6.93E-2</v>
      </c>
      <c r="T139" s="120">
        <f>SUM(T140:T141)</f>
        <v>0</v>
      </c>
      <c r="AR139" s="115" t="s">
        <v>139</v>
      </c>
      <c r="AT139" s="121" t="s">
        <v>69</v>
      </c>
      <c r="AU139" s="121" t="s">
        <v>78</v>
      </c>
      <c r="AY139" s="115" t="s">
        <v>120</v>
      </c>
      <c r="BK139" s="122">
        <f>SUM(BK140:BK141)</f>
        <v>0</v>
      </c>
    </row>
    <row r="140" spans="2:65" s="1" customFormat="1" ht="16.5" customHeight="1">
      <c r="B140" s="125"/>
      <c r="C140" s="126" t="s">
        <v>178</v>
      </c>
      <c r="D140" s="126" t="s">
        <v>122</v>
      </c>
      <c r="E140" s="127" t="s">
        <v>362</v>
      </c>
      <c r="F140" s="128" t="s">
        <v>363</v>
      </c>
      <c r="G140" s="129" t="s">
        <v>125</v>
      </c>
      <c r="H140" s="151">
        <v>5</v>
      </c>
      <c r="I140" s="130">
        <v>0</v>
      </c>
      <c r="J140" s="130">
        <f>ROUND(I140*H140,2)</f>
        <v>0</v>
      </c>
      <c r="K140" s="131"/>
      <c r="L140" s="25"/>
      <c r="M140" s="132" t="s">
        <v>1</v>
      </c>
      <c r="N140" s="133" t="s">
        <v>35</v>
      </c>
      <c r="O140" s="134">
        <v>0.72599999999999998</v>
      </c>
      <c r="P140" s="134">
        <f>O140*H140</f>
        <v>3.63</v>
      </c>
      <c r="Q140" s="134">
        <v>1.3860000000000001E-2</v>
      </c>
      <c r="R140" s="134">
        <f>Q140*H140</f>
        <v>6.93E-2</v>
      </c>
      <c r="S140" s="134">
        <v>0</v>
      </c>
      <c r="T140" s="135">
        <f>S140*H140</f>
        <v>0</v>
      </c>
      <c r="AR140" s="136" t="s">
        <v>126</v>
      </c>
      <c r="AT140" s="136" t="s">
        <v>122</v>
      </c>
      <c r="AU140" s="136" t="s">
        <v>80</v>
      </c>
      <c r="AY140" s="13" t="s">
        <v>120</v>
      </c>
      <c r="BE140" s="137">
        <f>IF(N140="základní",J140,0)</f>
        <v>0</v>
      </c>
      <c r="BF140" s="137">
        <f>IF(N140="snížená",J140,0)</f>
        <v>0</v>
      </c>
      <c r="BG140" s="137">
        <f>IF(N140="zákl. přenesená",J140,0)</f>
        <v>0</v>
      </c>
      <c r="BH140" s="137">
        <f>IF(N140="sníž. přenesená",J140,0)</f>
        <v>0</v>
      </c>
      <c r="BI140" s="137">
        <f>IF(N140="nulová",J140,0)</f>
        <v>0</v>
      </c>
      <c r="BJ140" s="13" t="s">
        <v>78</v>
      </c>
      <c r="BK140" s="137">
        <f>ROUND(I140*H140,2)</f>
        <v>0</v>
      </c>
      <c r="BL140" s="13" t="s">
        <v>126</v>
      </c>
      <c r="BM140" s="136" t="s">
        <v>364</v>
      </c>
    </row>
    <row r="141" spans="2:65" s="1" customFormat="1" ht="16.5" customHeight="1">
      <c r="B141" s="125"/>
      <c r="C141" s="126" t="s">
        <v>183</v>
      </c>
      <c r="D141" s="126" t="s">
        <v>122</v>
      </c>
      <c r="E141" s="127" t="s">
        <v>365</v>
      </c>
      <c r="F141" s="128" t="s">
        <v>366</v>
      </c>
      <c r="G141" s="129" t="s">
        <v>367</v>
      </c>
      <c r="H141" s="151">
        <v>1</v>
      </c>
      <c r="I141" s="130">
        <v>0</v>
      </c>
      <c r="J141" s="130">
        <f>ROUND(I141*H141,2)</f>
        <v>0</v>
      </c>
      <c r="K141" s="131"/>
      <c r="L141" s="25"/>
      <c r="M141" s="147" t="s">
        <v>1</v>
      </c>
      <c r="N141" s="148" t="s">
        <v>35</v>
      </c>
      <c r="O141" s="149">
        <v>0</v>
      </c>
      <c r="P141" s="149">
        <f>O141*H141</f>
        <v>0</v>
      </c>
      <c r="Q141" s="149">
        <v>0</v>
      </c>
      <c r="R141" s="149">
        <f>Q141*H141</f>
        <v>0</v>
      </c>
      <c r="S141" s="149">
        <v>0</v>
      </c>
      <c r="T141" s="150">
        <f>S141*H141</f>
        <v>0</v>
      </c>
      <c r="AR141" s="136" t="s">
        <v>126</v>
      </c>
      <c r="AT141" s="136" t="s">
        <v>122</v>
      </c>
      <c r="AU141" s="136" t="s">
        <v>80</v>
      </c>
      <c r="AY141" s="13" t="s">
        <v>120</v>
      </c>
      <c r="BE141" s="137">
        <f>IF(N141="základní",J141,0)</f>
        <v>0</v>
      </c>
      <c r="BF141" s="137">
        <f>IF(N141="snížená",J141,0)</f>
        <v>0</v>
      </c>
      <c r="BG141" s="137">
        <f>IF(N141="zákl. přenesená",J141,0)</f>
        <v>0</v>
      </c>
      <c r="BH141" s="137">
        <f>IF(N141="sníž. přenesená",J141,0)</f>
        <v>0</v>
      </c>
      <c r="BI141" s="137">
        <f>IF(N141="nulová",J141,0)</f>
        <v>0</v>
      </c>
      <c r="BJ141" s="13" t="s">
        <v>78</v>
      </c>
      <c r="BK141" s="137">
        <f>ROUND(I141*H141,2)</f>
        <v>0</v>
      </c>
      <c r="BL141" s="13" t="s">
        <v>126</v>
      </c>
      <c r="BM141" s="136" t="s">
        <v>368</v>
      </c>
    </row>
    <row r="142" spans="2:65" s="1" customFormat="1" ht="6.95" customHeight="1">
      <c r="B142" s="37"/>
      <c r="C142" s="38"/>
      <c r="D142" s="38"/>
      <c r="E142" s="38"/>
      <c r="F142" s="38"/>
      <c r="G142" s="38"/>
      <c r="H142" s="38"/>
      <c r="I142" s="38"/>
      <c r="J142" s="38"/>
      <c r="K142" s="38"/>
      <c r="L142" s="25"/>
    </row>
  </sheetData>
  <sheetProtection algorithmName="SHA-512" hashValue="hsxhsYV3+gyFgmAiPGd8vLic3qry84Ks9kmpZuLB4iS7HaTNGkqBwzrlrzpZtTgl0Bg0LYxgfRofanOlfBBVBQ==" saltValue="HQDDMCWNm/bZD4Htl/J6WQ==" spinCount="100000" sheet="1" objects="1" scenarios="1"/>
  <autoFilter ref="C120:K141" xr:uid="{00000000-0009-0000-0000-000004000000}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10</vt:i4>
      </vt:variant>
    </vt:vector>
  </HeadingPairs>
  <TitlesOfParts>
    <vt:vector size="15" baseType="lpstr">
      <vt:lpstr>Rekapitulace stavby</vt:lpstr>
      <vt:lpstr>01A - komunikace - město ...</vt:lpstr>
      <vt:lpstr>01B - Komunikace - Libere...</vt:lpstr>
      <vt:lpstr>02 - chodník</vt:lpstr>
      <vt:lpstr>03 - VRN</vt:lpstr>
      <vt:lpstr>'01A - komunikace - město ...'!Názvy_tisku</vt:lpstr>
      <vt:lpstr>'01B - Komunikace - Libere...'!Názvy_tisku</vt:lpstr>
      <vt:lpstr>'02 - chodník'!Názvy_tisku</vt:lpstr>
      <vt:lpstr>'03 - VRN'!Názvy_tisku</vt:lpstr>
      <vt:lpstr>'Rekapitulace stavby'!Názvy_tisku</vt:lpstr>
      <vt:lpstr>'01A - komunikace - město ...'!Oblast_tisku</vt:lpstr>
      <vt:lpstr>'01B - Komunikace - Libere...'!Oblast_tisku</vt:lpstr>
      <vt:lpstr>'02 - chodník'!Oblast_tisku</vt:lpstr>
      <vt:lpstr>'03 - VRN'!Oblast_tisku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Jiří Sobol</dc:creator>
  <cp:lastModifiedBy>Sodomková Adéla</cp:lastModifiedBy>
  <dcterms:created xsi:type="dcterms:W3CDTF">2025-03-15T10:25:00Z</dcterms:created>
  <dcterms:modified xsi:type="dcterms:W3CDTF">2025-07-30T12:59:52Z</dcterms:modified>
</cp:coreProperties>
</file>