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F:\POUŽÍVAT OPRAVA\"/>
    </mc:Choice>
  </mc:AlternateContent>
  <xr:revisionPtr revIDLastSave="0" documentId="13_ncr:1_{2991CF12-F92A-4123-90FA-71DDFBC8D9BC}" xr6:coauthVersionLast="47" xr6:coauthVersionMax="47" xr10:uidLastSave="{00000000-0000-0000-0000-000000000000}"/>
  <bookViews>
    <workbookView xWindow="2985" yWindow="2985" windowWidth="28800" windowHeight="15435" activeTab="1" xr2:uid="{00000000-000D-0000-FFFF-FFFF00000000}"/>
  </bookViews>
  <sheets>
    <sheet name="Rekapitulace stavby" sheetId="1" r:id="rId1"/>
    <sheet name="SO 01 - Stavební práce - ..." sheetId="2" r:id="rId2"/>
    <sheet name="SO 02 - Výplně otvorů" sheetId="3" r:id="rId3"/>
    <sheet name="SO 03 - Přípojka kanalizace" sheetId="4" r:id="rId4"/>
    <sheet name="SO 04 - VRN" sheetId="5" r:id="rId5"/>
    <sheet name="Seznam figur" sheetId="6" r:id="rId6"/>
  </sheets>
  <definedNames>
    <definedName name="_xlnm._FilterDatabase" localSheetId="1" hidden="1">'SO 01 - Stavební práce - ...'!$C$127:$K$315</definedName>
    <definedName name="_xlnm._FilterDatabase" localSheetId="2" hidden="1">'SO 02 - Výplně otvorů'!$C$117:$K$149</definedName>
    <definedName name="_xlnm._FilterDatabase" localSheetId="3" hidden="1">'SO 03 - Přípojka kanalizace'!$C$120:$K$155</definedName>
    <definedName name="_xlnm._FilterDatabase" localSheetId="4" hidden="1">'SO 04 - VRN'!$C$119:$K$127</definedName>
    <definedName name="_xlnm.Print_Titles" localSheetId="0">'Rekapitulace stavby'!$92:$92</definedName>
    <definedName name="_xlnm.Print_Titles" localSheetId="5">'Seznam figur'!$9:$9</definedName>
    <definedName name="_xlnm.Print_Titles" localSheetId="1">'SO 01 - Stavební práce - ...'!$127:$127</definedName>
    <definedName name="_xlnm.Print_Titles" localSheetId="2">'SO 02 - Výplně otvorů'!$117:$117</definedName>
    <definedName name="_xlnm.Print_Titles" localSheetId="3">'SO 03 - Přípojka kanalizace'!$120:$120</definedName>
    <definedName name="_xlnm.Print_Titles" localSheetId="4">'SO 04 - VRN'!$119:$119</definedName>
    <definedName name="_xlnm.Print_Area" localSheetId="0">'Rekapitulace stavby'!$D$4:$AO$76,'Rekapitulace stavby'!$C$82:$AQ$99</definedName>
    <definedName name="_xlnm.Print_Area" localSheetId="5">'Seznam figur'!$C$4:$G$12</definedName>
    <definedName name="_xlnm.Print_Area" localSheetId="1">'SO 01 - Stavební práce - ...'!$C$4:$J$76,'SO 01 - Stavební práce - ...'!$C$82:$J$109,'SO 01 - Stavební práce - ...'!$C$115:$K$315</definedName>
    <definedName name="_xlnm.Print_Area" localSheetId="2">'SO 02 - Výplně otvorů'!$C$4:$J$76,'SO 02 - Výplně otvorů'!$C$82:$J$99,'SO 02 - Výplně otvorů'!$C$105:$K$149</definedName>
    <definedName name="_xlnm.Print_Area" localSheetId="3">'SO 03 - Přípojka kanalizace'!$C$4:$J$76,'SO 03 - Přípojka kanalizace'!$C$82:$J$102,'SO 03 - Přípojka kanalizace'!$C$108:$K$155</definedName>
    <definedName name="_xlnm.Print_Area" localSheetId="4">'SO 04 - VRN'!$C$4:$J$76,'SO 04 - VRN'!$C$82:$J$101,'SO 04 - VRN'!$C$107:$K$127</definedName>
  </definedNames>
  <calcPr calcId="191029"/>
</workbook>
</file>

<file path=xl/calcChain.xml><?xml version="1.0" encoding="utf-8"?>
<calcChain xmlns="http://schemas.openxmlformats.org/spreadsheetml/2006/main">
  <c r="D7" i="6" l="1"/>
  <c r="J37" i="5"/>
  <c r="J36" i="5"/>
  <c r="AY98" i="1"/>
  <c r="J35" i="5"/>
  <c r="AX98" i="1" s="1"/>
  <c r="BI127" i="5"/>
  <c r="BH127" i="5"/>
  <c r="BG127" i="5"/>
  <c r="BF127" i="5"/>
  <c r="T127" i="5"/>
  <c r="T126" i="5"/>
  <c r="R127" i="5"/>
  <c r="R126" i="5" s="1"/>
  <c r="P127" i="5"/>
  <c r="P126" i="5"/>
  <c r="BI125" i="5"/>
  <c r="BH125" i="5"/>
  <c r="BG125" i="5"/>
  <c r="BF125" i="5"/>
  <c r="T125" i="5"/>
  <c r="T124" i="5" s="1"/>
  <c r="R125" i="5"/>
  <c r="R124" i="5"/>
  <c r="P125" i="5"/>
  <c r="P124" i="5" s="1"/>
  <c r="BI123" i="5"/>
  <c r="BH123" i="5"/>
  <c r="BG123" i="5"/>
  <c r="BF123" i="5"/>
  <c r="T123" i="5"/>
  <c r="T122" i="5"/>
  <c r="T121" i="5" s="1"/>
  <c r="T120" i="5" s="1"/>
  <c r="R123" i="5"/>
  <c r="R122" i="5" s="1"/>
  <c r="R121" i="5" s="1"/>
  <c r="R120" i="5" s="1"/>
  <c r="P123" i="5"/>
  <c r="P122" i="5"/>
  <c r="P121" i="5" s="1"/>
  <c r="P120" i="5" s="1"/>
  <c r="AU98" i="1" s="1"/>
  <c r="F114" i="5"/>
  <c r="E112" i="5"/>
  <c r="F89" i="5"/>
  <c r="E87" i="5"/>
  <c r="J24" i="5"/>
  <c r="E24" i="5"/>
  <c r="J92" i="5" s="1"/>
  <c r="J23" i="5"/>
  <c r="J21" i="5"/>
  <c r="E21" i="5"/>
  <c r="J116" i="5" s="1"/>
  <c r="J20" i="5"/>
  <c r="J18" i="5"/>
  <c r="E18" i="5"/>
  <c r="F117" i="5" s="1"/>
  <c r="J17" i="5"/>
  <c r="J15" i="5"/>
  <c r="E15" i="5"/>
  <c r="F91" i="5" s="1"/>
  <c r="J14" i="5"/>
  <c r="J12" i="5"/>
  <c r="J114" i="5" s="1"/>
  <c r="E7" i="5"/>
  <c r="E110" i="5" s="1"/>
  <c r="J37" i="4"/>
  <c r="J36" i="4"/>
  <c r="AY97" i="1" s="1"/>
  <c r="J35" i="4"/>
  <c r="AX97" i="1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49" i="4"/>
  <c r="BH149" i="4"/>
  <c r="BG149" i="4"/>
  <c r="BF149" i="4"/>
  <c r="T149" i="4"/>
  <c r="T148" i="4"/>
  <c r="R149" i="4"/>
  <c r="R148" i="4"/>
  <c r="P149" i="4"/>
  <c r="P148" i="4" s="1"/>
  <c r="BI144" i="4"/>
  <c r="BH144" i="4"/>
  <c r="BG144" i="4"/>
  <c r="BF144" i="4"/>
  <c r="T144" i="4"/>
  <c r="R144" i="4"/>
  <c r="P144" i="4"/>
  <c r="BI140" i="4"/>
  <c r="BH140" i="4"/>
  <c r="BG140" i="4"/>
  <c r="BF140" i="4"/>
  <c r="T140" i="4"/>
  <c r="R140" i="4"/>
  <c r="P140" i="4"/>
  <c r="BI136" i="4"/>
  <c r="BH136" i="4"/>
  <c r="BG136" i="4"/>
  <c r="BF136" i="4"/>
  <c r="T136" i="4"/>
  <c r="R136" i="4"/>
  <c r="P136" i="4"/>
  <c r="BI132" i="4"/>
  <c r="BH132" i="4"/>
  <c r="BG132" i="4"/>
  <c r="BF132" i="4"/>
  <c r="T132" i="4"/>
  <c r="R132" i="4"/>
  <c r="P132" i="4"/>
  <c r="BI128" i="4"/>
  <c r="BH128" i="4"/>
  <c r="BG128" i="4"/>
  <c r="BF128" i="4"/>
  <c r="T128" i="4"/>
  <c r="R128" i="4"/>
  <c r="P128" i="4"/>
  <c r="BI124" i="4"/>
  <c r="BH124" i="4"/>
  <c r="BG124" i="4"/>
  <c r="BF124" i="4"/>
  <c r="T124" i="4"/>
  <c r="R124" i="4"/>
  <c r="P124" i="4"/>
  <c r="F115" i="4"/>
  <c r="E113" i="4"/>
  <c r="F89" i="4"/>
  <c r="E87" i="4"/>
  <c r="J24" i="4"/>
  <c r="E24" i="4"/>
  <c r="J118" i="4" s="1"/>
  <c r="J23" i="4"/>
  <c r="J21" i="4"/>
  <c r="E21" i="4"/>
  <c r="J117" i="4" s="1"/>
  <c r="J20" i="4"/>
  <c r="J18" i="4"/>
  <c r="E18" i="4"/>
  <c r="F92" i="4" s="1"/>
  <c r="J17" i="4"/>
  <c r="J15" i="4"/>
  <c r="E15" i="4"/>
  <c r="F117" i="4" s="1"/>
  <c r="J14" i="4"/>
  <c r="J12" i="4"/>
  <c r="J89" i="4" s="1"/>
  <c r="E7" i="4"/>
  <c r="E111" i="4"/>
  <c r="J37" i="3"/>
  <c r="J36" i="3"/>
  <c r="AY96" i="1" s="1"/>
  <c r="J35" i="3"/>
  <c r="AX96" i="1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1" i="3"/>
  <c r="BH121" i="3"/>
  <c r="BG121" i="3"/>
  <c r="BF121" i="3"/>
  <c r="T121" i="3"/>
  <c r="R121" i="3"/>
  <c r="P121" i="3"/>
  <c r="F112" i="3"/>
  <c r="E110" i="3"/>
  <c r="F89" i="3"/>
  <c r="E87" i="3"/>
  <c r="J24" i="3"/>
  <c r="E24" i="3"/>
  <c r="J115" i="3" s="1"/>
  <c r="J23" i="3"/>
  <c r="J21" i="3"/>
  <c r="E21" i="3"/>
  <c r="J91" i="3"/>
  <c r="J20" i="3"/>
  <c r="J18" i="3"/>
  <c r="E18" i="3"/>
  <c r="F115" i="3" s="1"/>
  <c r="J17" i="3"/>
  <c r="J15" i="3"/>
  <c r="E15" i="3"/>
  <c r="F91" i="3"/>
  <c r="J14" i="3"/>
  <c r="J12" i="3"/>
  <c r="J112" i="3" s="1"/>
  <c r="E7" i="3"/>
  <c r="E108" i="3"/>
  <c r="J37" i="2"/>
  <c r="J36" i="2"/>
  <c r="AY95" i="1"/>
  <c r="J35" i="2"/>
  <c r="AX95" i="1"/>
  <c r="BI315" i="2"/>
  <c r="BH315" i="2"/>
  <c r="BG315" i="2"/>
  <c r="BF315" i="2"/>
  <c r="T315" i="2"/>
  <c r="T314" i="2"/>
  <c r="R315" i="2"/>
  <c r="R314" i="2"/>
  <c r="P315" i="2"/>
  <c r="P314" i="2" s="1"/>
  <c r="BI312" i="2"/>
  <c r="BH312" i="2"/>
  <c r="BG312" i="2"/>
  <c r="BF312" i="2"/>
  <c r="T312" i="2"/>
  <c r="R312" i="2"/>
  <c r="P312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5" i="2"/>
  <c r="BH305" i="2"/>
  <c r="BG305" i="2"/>
  <c r="BF305" i="2"/>
  <c r="T305" i="2"/>
  <c r="R305" i="2"/>
  <c r="P305" i="2"/>
  <c r="BI303" i="2"/>
  <c r="BH303" i="2"/>
  <c r="BG303" i="2"/>
  <c r="BF303" i="2"/>
  <c r="T303" i="2"/>
  <c r="R303" i="2"/>
  <c r="P303" i="2"/>
  <c r="BI301" i="2"/>
  <c r="BH301" i="2"/>
  <c r="BG301" i="2"/>
  <c r="BF301" i="2"/>
  <c r="T301" i="2"/>
  <c r="R301" i="2"/>
  <c r="P301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T287" i="2" s="1"/>
  <c r="R288" i="2"/>
  <c r="R287" i="2"/>
  <c r="P288" i="2"/>
  <c r="P287" i="2" s="1"/>
  <c r="BI278" i="2"/>
  <c r="BH278" i="2"/>
  <c r="BG278" i="2"/>
  <c r="BF278" i="2"/>
  <c r="T278" i="2"/>
  <c r="T269" i="2"/>
  <c r="R278" i="2"/>
  <c r="P278" i="2"/>
  <c r="BI270" i="2"/>
  <c r="BH270" i="2"/>
  <c r="BG270" i="2"/>
  <c r="BF270" i="2"/>
  <c r="T270" i="2"/>
  <c r="R270" i="2"/>
  <c r="R269" i="2" s="1"/>
  <c r="P270" i="2"/>
  <c r="P269" i="2" s="1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5" i="2"/>
  <c r="BH255" i="2"/>
  <c r="BG255" i="2"/>
  <c r="BF255" i="2"/>
  <c r="T255" i="2"/>
  <c r="R255" i="2"/>
  <c r="P255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1" i="2"/>
  <c r="BH241" i="2"/>
  <c r="BG241" i="2"/>
  <c r="BF241" i="2"/>
  <c r="T241" i="2"/>
  <c r="R241" i="2"/>
  <c r="P241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16" i="2"/>
  <c r="BH216" i="2"/>
  <c r="BG216" i="2"/>
  <c r="BF216" i="2"/>
  <c r="T216" i="2"/>
  <c r="R216" i="2"/>
  <c r="P216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91" i="2"/>
  <c r="BH191" i="2"/>
  <c r="BG191" i="2"/>
  <c r="BF191" i="2"/>
  <c r="T191" i="2"/>
  <c r="R191" i="2"/>
  <c r="P191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52" i="2"/>
  <c r="BH152" i="2"/>
  <c r="BG152" i="2"/>
  <c r="BF152" i="2"/>
  <c r="T152" i="2"/>
  <c r="R152" i="2"/>
  <c r="P152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7" i="2"/>
  <c r="BH137" i="2"/>
  <c r="BG137" i="2"/>
  <c r="BF137" i="2"/>
  <c r="T137" i="2"/>
  <c r="R137" i="2"/>
  <c r="P137" i="2"/>
  <c r="BI131" i="2"/>
  <c r="BH131" i="2"/>
  <c r="BG131" i="2"/>
  <c r="BF131" i="2"/>
  <c r="T131" i="2"/>
  <c r="R131" i="2"/>
  <c r="P131" i="2"/>
  <c r="F122" i="2"/>
  <c r="E120" i="2"/>
  <c r="F89" i="2"/>
  <c r="E87" i="2"/>
  <c r="J24" i="2"/>
  <c r="E24" i="2"/>
  <c r="J92" i="2"/>
  <c r="J23" i="2"/>
  <c r="J21" i="2"/>
  <c r="E21" i="2"/>
  <c r="J124" i="2"/>
  <c r="J20" i="2"/>
  <c r="J18" i="2"/>
  <c r="E18" i="2"/>
  <c r="F125" i="2"/>
  <c r="J17" i="2"/>
  <c r="J15" i="2"/>
  <c r="E15" i="2"/>
  <c r="F91" i="2"/>
  <c r="J14" i="2"/>
  <c r="J12" i="2"/>
  <c r="J122" i="2"/>
  <c r="E7" i="2"/>
  <c r="E85" i="2"/>
  <c r="L90" i="1"/>
  <c r="AM90" i="1"/>
  <c r="AM89" i="1"/>
  <c r="L89" i="1"/>
  <c r="AM87" i="1"/>
  <c r="L87" i="1"/>
  <c r="L85" i="1"/>
  <c r="L84" i="1"/>
  <c r="J301" i="2"/>
  <c r="BK257" i="2"/>
  <c r="BK229" i="2"/>
  <c r="J204" i="2"/>
  <c r="BK198" i="2"/>
  <c r="BK185" i="2"/>
  <c r="BK166" i="2"/>
  <c r="J141" i="2"/>
  <c r="J308" i="2"/>
  <c r="BK270" i="2"/>
  <c r="BK241" i="2"/>
  <c r="BK237" i="2"/>
  <c r="J203" i="2"/>
  <c r="BK195" i="2"/>
  <c r="BK312" i="2"/>
  <c r="J259" i="2"/>
  <c r="J239" i="2"/>
  <c r="J227" i="2"/>
  <c r="J177" i="2"/>
  <c r="J152" i="2"/>
  <c r="BK140" i="2"/>
  <c r="J315" i="2"/>
  <c r="J288" i="2"/>
  <c r="J206" i="2"/>
  <c r="BK193" i="2"/>
  <c r="BK179" i="2"/>
  <c r="BK164" i="2"/>
  <c r="BK141" i="2"/>
  <c r="J125" i="3"/>
  <c r="BK144" i="3"/>
  <c r="J136" i="3"/>
  <c r="J121" i="3"/>
  <c r="J143" i="3"/>
  <c r="BK132" i="3"/>
  <c r="BK123" i="3"/>
  <c r="J124" i="3"/>
  <c r="BK144" i="4"/>
  <c r="BK132" i="4"/>
  <c r="BK154" i="4"/>
  <c r="BK124" i="4"/>
  <c r="J153" i="4"/>
  <c r="BK123" i="5"/>
  <c r="J123" i="5"/>
  <c r="BK303" i="2"/>
  <c r="BK278" i="2"/>
  <c r="BK245" i="2"/>
  <c r="BK203" i="2"/>
  <c r="BK188" i="2"/>
  <c r="J174" i="2"/>
  <c r="J164" i="2"/>
  <c r="J140" i="2"/>
  <c r="J312" i="2"/>
  <c r="J278" i="2"/>
  <c r="J245" i="2"/>
  <c r="BK227" i="2"/>
  <c r="BK205" i="2"/>
  <c r="J200" i="2"/>
  <c r="J193" i="2"/>
  <c r="J175" i="2"/>
  <c r="BK288" i="2"/>
  <c r="BK243" i="2"/>
  <c r="J231" i="2"/>
  <c r="J179" i="2"/>
  <c r="J165" i="2"/>
  <c r="BK144" i="2"/>
  <c r="BK315" i="2"/>
  <c r="BK308" i="2"/>
  <c r="J237" i="2"/>
  <c r="J198" i="2"/>
  <c r="J195" i="2"/>
  <c r="J185" i="2"/>
  <c r="BK175" i="2"/>
  <c r="BK148" i="2"/>
  <c r="BK143" i="3"/>
  <c r="BK148" i="3"/>
  <c r="J132" i="3"/>
  <c r="J123" i="3"/>
  <c r="J144" i="3"/>
  <c r="BK136" i="3"/>
  <c r="J128" i="3"/>
  <c r="BK121" i="3"/>
  <c r="BK155" i="4"/>
  <c r="J140" i="4"/>
  <c r="J124" i="4"/>
  <c r="BK140" i="4"/>
  <c r="BK128" i="4"/>
  <c r="J144" i="4"/>
  <c r="BK290" i="2"/>
  <c r="BK259" i="2"/>
  <c r="BK231" i="2"/>
  <c r="BK216" i="2"/>
  <c r="BK200" i="2"/>
  <c r="J197" i="2"/>
  <c r="J169" i="2"/>
  <c r="J144" i="2"/>
  <c r="AS94" i="1"/>
  <c r="J235" i="2"/>
  <c r="BK206" i="2"/>
  <c r="BK199" i="2"/>
  <c r="J191" i="2"/>
  <c r="J303" i="2"/>
  <c r="J257" i="2"/>
  <c r="J241" i="2"/>
  <c r="J233" i="2"/>
  <c r="BK183" i="2"/>
  <c r="J166" i="2"/>
  <c r="J146" i="2"/>
  <c r="J131" i="2"/>
  <c r="J305" i="2"/>
  <c r="BK233" i="2"/>
  <c r="BK197" i="2"/>
  <c r="BK191" i="2"/>
  <c r="BK177" i="2"/>
  <c r="BK152" i="2"/>
  <c r="BK131" i="2"/>
  <c r="BK124" i="3"/>
  <c r="BK142" i="3"/>
  <c r="BK130" i="3"/>
  <c r="J148" i="3"/>
  <c r="J142" i="3"/>
  <c r="BK134" i="3"/>
  <c r="BK125" i="3"/>
  <c r="J134" i="3"/>
  <c r="J154" i="4"/>
  <c r="BK136" i="4"/>
  <c r="J155" i="4"/>
  <c r="J136" i="4"/>
  <c r="BK153" i="4"/>
  <c r="J125" i="5"/>
  <c r="J127" i="5"/>
  <c r="J310" i="2"/>
  <c r="J270" i="2"/>
  <c r="J243" i="2"/>
  <c r="J205" i="2"/>
  <c r="J199" i="2"/>
  <c r="J183" i="2"/>
  <c r="BK165" i="2"/>
  <c r="BK137" i="2"/>
  <c r="BK305" i="2"/>
  <c r="BK255" i="2"/>
  <c r="BK239" i="2"/>
  <c r="J229" i="2"/>
  <c r="BK204" i="2"/>
  <c r="BK196" i="2"/>
  <c r="J181" i="2"/>
  <c r="BK301" i="2"/>
  <c r="J255" i="2"/>
  <c r="BK235" i="2"/>
  <c r="BK181" i="2"/>
  <c r="BK174" i="2"/>
  <c r="J148" i="2"/>
  <c r="J137" i="2"/>
  <c r="BK310" i="2"/>
  <c r="J290" i="2"/>
  <c r="J216" i="2"/>
  <c r="J196" i="2"/>
  <c r="J188" i="2"/>
  <c r="BK169" i="2"/>
  <c r="BK146" i="2"/>
  <c r="BK126" i="3"/>
  <c r="BK146" i="3"/>
  <c r="BK140" i="3"/>
  <c r="BK128" i="3"/>
  <c r="J146" i="3"/>
  <c r="J140" i="3"/>
  <c r="J130" i="3"/>
  <c r="J126" i="3"/>
  <c r="BK152" i="4"/>
  <c r="J128" i="4"/>
  <c r="J152" i="4"/>
  <c r="J132" i="4"/>
  <c r="BK149" i="4"/>
  <c r="J149" i="4"/>
  <c r="BK127" i="5"/>
  <c r="BK125" i="5"/>
  <c r="R130" i="2" l="1"/>
  <c r="R145" i="2"/>
  <c r="R163" i="2"/>
  <c r="R168" i="2"/>
  <c r="R167" i="2"/>
  <c r="T187" i="2"/>
  <c r="T202" i="2"/>
  <c r="P289" i="2"/>
  <c r="T120" i="3"/>
  <c r="T119" i="3"/>
  <c r="T118" i="3" s="1"/>
  <c r="R123" i="4"/>
  <c r="R122" i="4"/>
  <c r="P151" i="4"/>
  <c r="P150" i="4" s="1"/>
  <c r="BK130" i="2"/>
  <c r="J130" i="2" s="1"/>
  <c r="J98" i="2" s="1"/>
  <c r="BK145" i="2"/>
  <c r="J145" i="2"/>
  <c r="J99" i="2"/>
  <c r="P163" i="2"/>
  <c r="P168" i="2"/>
  <c r="P167" i="2"/>
  <c r="BK187" i="2"/>
  <c r="J187" i="2"/>
  <c r="J103" i="2" s="1"/>
  <c r="R202" i="2"/>
  <c r="BK289" i="2"/>
  <c r="J289" i="2" s="1"/>
  <c r="J107" i="2" s="1"/>
  <c r="BK120" i="3"/>
  <c r="J120" i="3"/>
  <c r="J98" i="3"/>
  <c r="T123" i="4"/>
  <c r="T122" i="4"/>
  <c r="R151" i="4"/>
  <c r="R150" i="4" s="1"/>
  <c r="P130" i="2"/>
  <c r="P145" i="2"/>
  <c r="BK163" i="2"/>
  <c r="J163" i="2"/>
  <c r="J100" i="2" s="1"/>
  <c r="T168" i="2"/>
  <c r="T167" i="2"/>
  <c r="P187" i="2"/>
  <c r="BK202" i="2"/>
  <c r="J202" i="2"/>
  <c r="J104" i="2"/>
  <c r="T289" i="2"/>
  <c r="P120" i="3"/>
  <c r="P119" i="3"/>
  <c r="P118" i="3"/>
  <c r="AU96" i="1" s="1"/>
  <c r="BK123" i="4"/>
  <c r="J123" i="4"/>
  <c r="J98" i="4"/>
  <c r="BK151" i="4"/>
  <c r="BK150" i="4" s="1"/>
  <c r="J150" i="4" s="1"/>
  <c r="J100" i="4" s="1"/>
  <c r="T130" i="2"/>
  <c r="T145" i="2"/>
  <c r="T163" i="2"/>
  <c r="BK168" i="2"/>
  <c r="J168" i="2"/>
  <c r="J102" i="2" s="1"/>
  <c r="R187" i="2"/>
  <c r="P202" i="2"/>
  <c r="R289" i="2"/>
  <c r="R120" i="3"/>
  <c r="R119" i="3"/>
  <c r="R118" i="3"/>
  <c r="P123" i="4"/>
  <c r="P122" i="4" s="1"/>
  <c r="P121" i="4" s="1"/>
  <c r="AU97" i="1" s="1"/>
  <c r="T151" i="4"/>
  <c r="T150" i="4" s="1"/>
  <c r="BK287" i="2"/>
  <c r="J287" i="2"/>
  <c r="J106" i="2"/>
  <c r="BK314" i="2"/>
  <c r="J314" i="2"/>
  <c r="J108" i="2"/>
  <c r="BK148" i="4"/>
  <c r="J148" i="4" s="1"/>
  <c r="J99" i="4" s="1"/>
  <c r="BK124" i="5"/>
  <c r="J124" i="5"/>
  <c r="J99" i="5" s="1"/>
  <c r="BK126" i="5"/>
  <c r="J126" i="5"/>
  <c r="J100" i="5" s="1"/>
  <c r="BK269" i="2"/>
  <c r="J269" i="2"/>
  <c r="J105" i="2"/>
  <c r="BK122" i="5"/>
  <c r="J122" i="5" s="1"/>
  <c r="J98" i="5" s="1"/>
  <c r="E85" i="5"/>
  <c r="J89" i="5"/>
  <c r="F92" i="5"/>
  <c r="BE125" i="5"/>
  <c r="J91" i="5"/>
  <c r="F116" i="5"/>
  <c r="J117" i="5"/>
  <c r="BE123" i="5"/>
  <c r="BE127" i="5"/>
  <c r="J91" i="4"/>
  <c r="F118" i="4"/>
  <c r="BE124" i="4"/>
  <c r="BE128" i="4"/>
  <c r="BE136" i="4"/>
  <c r="BE140" i="4"/>
  <c r="BE152" i="4"/>
  <c r="J92" i="4"/>
  <c r="BE132" i="4"/>
  <c r="F91" i="4"/>
  <c r="J115" i="4"/>
  <c r="BE144" i="4"/>
  <c r="BE153" i="4"/>
  <c r="BE154" i="4"/>
  <c r="BE155" i="4"/>
  <c r="E85" i="4"/>
  <c r="BE149" i="4"/>
  <c r="BK167" i="2"/>
  <c r="J92" i="3"/>
  <c r="J114" i="3"/>
  <c r="BE124" i="3"/>
  <c r="BE130" i="3"/>
  <c r="BE132" i="3"/>
  <c r="J89" i="3"/>
  <c r="BE125" i="3"/>
  <c r="BE134" i="3"/>
  <c r="BE136" i="3"/>
  <c r="BE142" i="3"/>
  <c r="F92" i="3"/>
  <c r="F114" i="3"/>
  <c r="BE123" i="3"/>
  <c r="BE126" i="3"/>
  <c r="BE140" i="3"/>
  <c r="BE143" i="3"/>
  <c r="E85" i="3"/>
  <c r="BE121" i="3"/>
  <c r="BE128" i="3"/>
  <c r="BE144" i="3"/>
  <c r="BE146" i="3"/>
  <c r="BE148" i="3"/>
  <c r="J89" i="2"/>
  <c r="E118" i="2"/>
  <c r="F124" i="2"/>
  <c r="BE137" i="2"/>
  <c r="BE140" i="2"/>
  <c r="BE144" i="2"/>
  <c r="BE164" i="2"/>
  <c r="BE165" i="2"/>
  <c r="BE166" i="2"/>
  <c r="BE181" i="2"/>
  <c r="BE227" i="2"/>
  <c r="BE235" i="2"/>
  <c r="BE237" i="2"/>
  <c r="BE241" i="2"/>
  <c r="BE245" i="2"/>
  <c r="BE255" i="2"/>
  <c r="BE303" i="2"/>
  <c r="BE310" i="2"/>
  <c r="BE312" i="2"/>
  <c r="BE315" i="2"/>
  <c r="J91" i="2"/>
  <c r="F92" i="2"/>
  <c r="J125" i="2"/>
  <c r="BE131" i="2"/>
  <c r="BE141" i="2"/>
  <c r="BE152" i="2"/>
  <c r="BE174" i="2"/>
  <c r="BE188" i="2"/>
  <c r="BE191" i="2"/>
  <c r="BE193" i="2"/>
  <c r="BE195" i="2"/>
  <c r="BE198" i="2"/>
  <c r="BE199" i="2"/>
  <c r="BE200" i="2"/>
  <c r="BE203" i="2"/>
  <c r="BE204" i="2"/>
  <c r="BE206" i="2"/>
  <c r="BE216" i="2"/>
  <c r="BE270" i="2"/>
  <c r="BE301" i="2"/>
  <c r="BE308" i="2"/>
  <c r="BE179" i="2"/>
  <c r="BE183" i="2"/>
  <c r="BE185" i="2"/>
  <c r="BE197" i="2"/>
  <c r="BE229" i="2"/>
  <c r="BE231" i="2"/>
  <c r="BE257" i="2"/>
  <c r="BE288" i="2"/>
  <c r="BE290" i="2"/>
  <c r="BE146" i="2"/>
  <c r="BE148" i="2"/>
  <c r="BE169" i="2"/>
  <c r="BE175" i="2"/>
  <c r="BE177" i="2"/>
  <c r="BE196" i="2"/>
  <c r="BE205" i="2"/>
  <c r="BE233" i="2"/>
  <c r="BE239" i="2"/>
  <c r="BE243" i="2"/>
  <c r="BE259" i="2"/>
  <c r="BE278" i="2"/>
  <c r="BE305" i="2"/>
  <c r="F34" i="2"/>
  <c r="BA95" i="1" s="1"/>
  <c r="J34" i="3"/>
  <c r="AW96" i="1"/>
  <c r="F36" i="4"/>
  <c r="BC97" i="1"/>
  <c r="F37" i="4"/>
  <c r="BD97" i="1" s="1"/>
  <c r="F36" i="5"/>
  <c r="BC98" i="1"/>
  <c r="F37" i="2"/>
  <c r="BD95" i="1" s="1"/>
  <c r="F36" i="2"/>
  <c r="BC95" i="1"/>
  <c r="F36" i="3"/>
  <c r="BC96" i="1" s="1"/>
  <c r="F37" i="3"/>
  <c r="BD96" i="1"/>
  <c r="F34" i="4"/>
  <c r="BA97" i="1"/>
  <c r="J34" i="5"/>
  <c r="AW98" i="1"/>
  <c r="F34" i="5"/>
  <c r="BA98" i="1" s="1"/>
  <c r="J34" i="2"/>
  <c r="AW95" i="1" s="1"/>
  <c r="F35" i="2"/>
  <c r="BB95" i="1" s="1"/>
  <c r="F35" i="3"/>
  <c r="BB96" i="1"/>
  <c r="F34" i="3"/>
  <c r="BA96" i="1" s="1"/>
  <c r="J34" i="4"/>
  <c r="AW97" i="1"/>
  <c r="F35" i="4"/>
  <c r="BB97" i="1"/>
  <c r="F35" i="5"/>
  <c r="BB98" i="1"/>
  <c r="F37" i="5"/>
  <c r="BD98" i="1" s="1"/>
  <c r="J151" i="4" l="1"/>
  <c r="J101" i="4" s="1"/>
  <c r="P129" i="2"/>
  <c r="P128" i="2"/>
  <c r="AU95" i="1"/>
  <c r="AU94" i="1" s="1"/>
  <c r="R121" i="4"/>
  <c r="T129" i="2"/>
  <c r="T128" i="2" s="1"/>
  <c r="T121" i="4"/>
  <c r="R129" i="2"/>
  <c r="R128" i="2"/>
  <c r="BK129" i="2"/>
  <c r="J129" i="2"/>
  <c r="J97" i="2" s="1"/>
  <c r="BK121" i="5"/>
  <c r="J121" i="5" s="1"/>
  <c r="J97" i="5" s="1"/>
  <c r="BK119" i="3"/>
  <c r="J119" i="3"/>
  <c r="J97" i="3"/>
  <c r="BK122" i="4"/>
  <c r="J122" i="4" s="1"/>
  <c r="J97" i="4" s="1"/>
  <c r="J167" i="2"/>
  <c r="J101" i="2"/>
  <c r="J33" i="2"/>
  <c r="AV95" i="1"/>
  <c r="AT95" i="1"/>
  <c r="BB94" i="1"/>
  <c r="W31" i="1" s="1"/>
  <c r="F33" i="2"/>
  <c r="AZ95" i="1"/>
  <c r="BA94" i="1"/>
  <c r="W30" i="1"/>
  <c r="J33" i="3"/>
  <c r="AV96" i="1"/>
  <c r="AT96" i="1" s="1"/>
  <c r="J33" i="4"/>
  <c r="AV97" i="1" s="1"/>
  <c r="AT97" i="1" s="1"/>
  <c r="F33" i="5"/>
  <c r="AZ98" i="1"/>
  <c r="J33" i="5"/>
  <c r="AV98" i="1"/>
  <c r="AT98" i="1" s="1"/>
  <c r="F33" i="3"/>
  <c r="AZ96" i="1" s="1"/>
  <c r="F33" i="4"/>
  <c r="AZ97" i="1"/>
  <c r="BC94" i="1"/>
  <c r="W32" i="1" s="1"/>
  <c r="BD94" i="1"/>
  <c r="W33" i="1" s="1"/>
  <c r="BK118" i="3" l="1"/>
  <c r="J118" i="3"/>
  <c r="BK120" i="5"/>
  <c r="J120" i="5" s="1"/>
  <c r="J30" i="5" s="1"/>
  <c r="AG98" i="1" s="1"/>
  <c r="BK128" i="2"/>
  <c r="J128" i="2" s="1"/>
  <c r="J30" i="2" s="1"/>
  <c r="AG95" i="1" s="1"/>
  <c r="BK121" i="4"/>
  <c r="J121" i="4"/>
  <c r="J96" i="4"/>
  <c r="J30" i="3"/>
  <c r="AG96" i="1"/>
  <c r="AZ94" i="1"/>
  <c r="AV94" i="1"/>
  <c r="AK29" i="1" s="1"/>
  <c r="AW94" i="1"/>
  <c r="AK30" i="1"/>
  <c r="AX94" i="1"/>
  <c r="AY94" i="1"/>
  <c r="J39" i="2" l="1"/>
  <c r="J39" i="3"/>
  <c r="J39" i="5"/>
  <c r="J96" i="5"/>
  <c r="J96" i="3"/>
  <c r="J96" i="2"/>
  <c r="AN95" i="1"/>
  <c r="AN96" i="1"/>
  <c r="AN98" i="1"/>
  <c r="J30" i="4"/>
  <c r="AG97" i="1"/>
  <c r="AG94" i="1"/>
  <c r="AK26" i="1" s="1"/>
  <c r="AK35" i="1" s="1"/>
  <c r="AT94" i="1"/>
  <c r="W29" i="1"/>
  <c r="AN97" i="1" l="1"/>
  <c r="J39" i="4"/>
  <c r="AN94" i="1"/>
</calcChain>
</file>

<file path=xl/sharedStrings.xml><?xml version="1.0" encoding="utf-8"?>
<sst xmlns="http://schemas.openxmlformats.org/spreadsheetml/2006/main" count="3445" uniqueCount="582">
  <si>
    <t>Export Komplet</t>
  </si>
  <si>
    <t/>
  </si>
  <si>
    <t>2.0</t>
  </si>
  <si>
    <t>False</t>
  </si>
  <si>
    <t>{dd057944-94a4-4718-9753-ebd9d51f1fb7}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</si>
  <si>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</si>
  <si>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</si>
  <si>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</si>
  <si>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</si>
  <si>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</si>
  <si>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</si>
  <si>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</si>
  <si>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</si>
  <si>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</si>
  <si>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2023_10_22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</si>
  <si>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</si>
  <si>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</si>
  <si>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zázemí stávajícího objektu koupaliště v Mimoni - exteriér</t>
  </si>
  <si>
    <t>KSO:</t>
  </si>
  <si>
    <t>CC-CZ:</t>
  </si>
  <si>
    <t>Místo:</t>
  </si>
  <si>
    <t xml:space="preserve"> </t>
  </si>
  <si>
    <t>Datum:</t>
  </si>
  <si>
    <t>3. 11. 2023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</si>
  <si>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</si>
  <si>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</si>
  <si>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</si>
  <si>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</si>
  <si>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</si>
  <si>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</si>
  <si>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</si>
  <si>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</si>
  <si>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</si>
  <si>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</si>
  <si>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</si>
  <si>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</si>
  <si>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</si>
  <si>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</si>
  <si>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</si>
  <si>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</si>
  <si>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</si>
  <si>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</si>
  <si>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</si>
  <si>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</si>
  <si>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</si>
  <si>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</si>
  <si>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</si>
  <si>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</si>
  <si>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</si>
  <si>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</si>
  <si>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</si>
  <si>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</si>
  <si>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</si>
  <si>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</si>
  <si>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</si>
  <si>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</si>
  <si>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</si>
  <si>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</si>
  <si>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</si>
  <si>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</si>
  <si>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</si>
  <si>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</si>
  <si>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</si>
  <si>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</si>
  <si>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</si>
  <si>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</si>
  <si>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</si>
  <si>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</si>
  <si>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</si>
  <si>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</si>
  <si>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</si>
  <si>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</si>
  <si>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</si>
  <si>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</si>
  <si>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</si>
  <si>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</si>
  <si>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</si>
  <si>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</si>
  <si>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</si>
  <si>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Stavební práce - fasáda</t>
  </si>
  <si>
    <t>STA</t>
  </si>
  <si>
    <t>1</t>
  </si>
  <si>
    <t>{4f7108de-8069-4546-881d-daf846eadba9}</t>
  </si>
  <si>
    <t>2</t>
  </si>
  <si>
    <t>SO 02</t>
  </si>
  <si>
    <t>Výplně otvorů</t>
  </si>
  <si>
    <t>{92d29e8d-7978-41f9-b908-575cba4b5fa5}</t>
  </si>
  <si>
    <t>SO 03</t>
  </si>
  <si>
    <t>Přípojka kanalizace</t>
  </si>
  <si>
    <t>{1f6e280b-e4c7-4775-8ac8-59c704f8c95a}</t>
  </si>
  <si>
    <t>SO 04</t>
  </si>
  <si>
    <t>VRN</t>
  </si>
  <si>
    <t>{6a69ab3a-a76d-43a9-8835-2517557a989e}</t>
  </si>
  <si>
    <t>KRYCÍ LIST SOUPISU PRACÍ</t>
  </si>
  <si>
    <t>Objekt:</t>
  </si>
  <si>
    <t>SO 01 - Stavební práce - fasáda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</si>
  <si>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</si>
  <si>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</si>
  <si>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</si>
  <si>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</si>
  <si>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</si>
  <si>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</si>
  <si>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</si>
  <si>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9 - Ostatní konstrukce a práce, bourání</t>
  </si>
  <si>
    <t xml:space="preserve">    997 - Přesun sutě</t>
  </si>
  <si>
    <t>PSV - Práce a dodávky PSV</t>
  </si>
  <si>
    <t xml:space="preserve">    741 - Elektroinstalace - silnoproud</t>
  </si>
  <si>
    <t>1 - Zemní práce</t>
  </si>
  <si>
    <t>6 - Úpravy povrchů, podlahy a osazování výplní</t>
  </si>
  <si>
    <t>764 - Konstrukce klempířské</t>
  </si>
  <si>
    <t>8 -   Trubní vedení</t>
  </si>
  <si>
    <t>94 - Lešení a stavební výtahy</t>
  </si>
  <si>
    <t>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</si>
  <si>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</si>
  <si>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</si>
  <si>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</si>
  <si>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</si>
  <si>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</si>
  <si>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</si>
  <si>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</si>
  <si>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</si>
  <si>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</si>
  <si>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</si>
  <si>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</si>
  <si>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</si>
  <si>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</si>
  <si>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</si>
  <si>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</si>
  <si>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</si>
  <si>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</si>
  <si>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</si>
  <si>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98</t>
  </si>
  <si>
    <t>K</t>
  </si>
  <si>
    <t>310236251</t>
  </si>
  <si>
    <t>Zazdívka otvorů pl přes 0,0225 do 0,09 m2 ve zdivu nadzákladovém cihlami pálenými tl přes 300 do 450 mm</t>
  </si>
  <si>
    <t>kus</t>
  </si>
  <si>
    <t>4</t>
  </si>
  <si>
    <t>-1693066171</t>
  </si>
  <si>
    <t>VV</t>
  </si>
  <si>
    <t>!zazdění otvorů po zhavích trámů"</t>
  </si>
  <si>
    <t>24*2</t>
  </si>
  <si>
    <t>"původní ventilace v obvodovém zdivu"</t>
  </si>
  <si>
    <t>6</t>
  </si>
  <si>
    <t>Součet</t>
  </si>
  <si>
    <t>26</t>
  </si>
  <si>
    <t>310278842</t>
  </si>
  <si>
    <t>Zazdívka otvorů pl přes 0,25 do 1 m2 ve zdivu nadzákladovém z nepálených tvárnic tl do 300 mm</t>
  </si>
  <si>
    <t>m3</t>
  </si>
  <si>
    <t>1528897375</t>
  </si>
  <si>
    <t>"původní ventilace"</t>
  </si>
  <si>
    <t>0,5*0,5*0,3*8</t>
  </si>
  <si>
    <t>99</t>
  </si>
  <si>
    <t>317121219</t>
  </si>
  <si>
    <t>Překlad železobetonový prefabrikovaný 60x190x2600 mm</t>
  </si>
  <si>
    <t>CS ÚRS 2023 02</t>
  </si>
  <si>
    <t>1232302738</t>
  </si>
  <si>
    <t>100</t>
  </si>
  <si>
    <t>319202114</t>
  </si>
  <si>
    <t>Dodatečná izolace zdiva tl přes 450 do 600 mm nízkotlakou injektáží silikonovou mikroemulzí</t>
  </si>
  <si>
    <t>m</t>
  </si>
  <si>
    <t>-1426945153</t>
  </si>
  <si>
    <t>"stávající zdivo"</t>
  </si>
  <si>
    <t>16+21,7+7+6,5+8+16+16+2,5+3,2+3+3+4,2+4</t>
  </si>
  <si>
    <t>103</t>
  </si>
  <si>
    <t>389842112</t>
  </si>
  <si>
    <t>Komín jednoprůduchový nerez s TI tl 25 mm s nerez vložkami D 20 cm v 3 m založený na konzolách dl do 450 mm</t>
  </si>
  <si>
    <t>soubor</t>
  </si>
  <si>
    <t>-1204911750</t>
  </si>
  <si>
    <t>9</t>
  </si>
  <si>
    <t>Ostatní konstrukce a práce, bourání</t>
  </si>
  <si>
    <t>101</t>
  </si>
  <si>
    <t>968062356</t>
  </si>
  <si>
    <t>Vybourání dřevěných rámů oken dvojitých včetně křídel pl do 4 m2</t>
  </si>
  <si>
    <t>m2</t>
  </si>
  <si>
    <t>1688934619</t>
  </si>
  <si>
    <t>1,75*1,75*7</t>
  </si>
  <si>
    <t>102</t>
  </si>
  <si>
    <t>971033641</t>
  </si>
  <si>
    <t>Vybourání otvorů ve zdivu cihelném pl do 4 m2 na MVC nebo MV tl do 300 mm</t>
  </si>
  <si>
    <t>-1914559681</t>
  </si>
  <si>
    <t>1,75*1*4*0,3</t>
  </si>
  <si>
    <t>1,75*2,3*0,3*2</t>
  </si>
  <si>
    <t>27</t>
  </si>
  <si>
    <t>978013191</t>
  </si>
  <si>
    <t>Otlučení (osekání) vnitřní vápenné nebo vápenocementové omítky stěn v rozsahu přes 50 do 100 %</t>
  </si>
  <si>
    <t>924789713</t>
  </si>
  <si>
    <t>"fasáda sever"</t>
  </si>
  <si>
    <t>21,7*4,7</t>
  </si>
  <si>
    <t>"fasáda východ"</t>
  </si>
  <si>
    <t>15,5*4,7 + ((7,2*4,5)/2)</t>
  </si>
  <si>
    <t>"fasáda Jih"</t>
  </si>
  <si>
    <t>(15,2+6,5)*4,7+((9,5*4,5)/2)</t>
  </si>
  <si>
    <t>"fasáda západ"</t>
  </si>
  <si>
    <t>7,8*4+7,2*4,7+((7,2*4,5/2))</t>
  </si>
  <si>
    <t>Mezisoučet</t>
  </si>
  <si>
    <t>395,645*0,5</t>
  </si>
  <si>
    <t>997</t>
  </si>
  <si>
    <t>Přesun sutě</t>
  </si>
  <si>
    <t>96</t>
  </si>
  <si>
    <t>997013212</t>
  </si>
  <si>
    <t>Vnitrostaveništní doprava suti a vybouraných hmot vodorovně do 50 m svisle ručně pro budovy a haly výšky přes 6 do 9 m</t>
  </si>
  <si>
    <t>t</t>
  </si>
  <si>
    <t>-2032819615</t>
  </si>
  <si>
    <t>28</t>
  </si>
  <si>
    <t>997013501</t>
  </si>
  <si>
    <t>Odvoz suti a vybouraných hmot na skládku nebo meziskládku do 1 km se složením</t>
  </si>
  <si>
    <t>1320480234</t>
  </si>
  <si>
    <t>29</t>
  </si>
  <si>
    <t>997013509</t>
  </si>
  <si>
    <t>Příplatek k odvozu suti a vybouraných hmot na skládku ZKD 1 km přes 1 km</t>
  </si>
  <si>
    <t>-188456990</t>
  </si>
  <si>
    <t>PSV</t>
  </si>
  <si>
    <t>Práce a dodávky PSV</t>
  </si>
  <si>
    <t>741</t>
  </si>
  <si>
    <t>Elektroinstalace - silnoproud</t>
  </si>
  <si>
    <t>73</t>
  </si>
  <si>
    <t>741420001</t>
  </si>
  <si>
    <t>Montáž drát nebo lano hromosvodné svodové D do 10 mm s podpěrou</t>
  </si>
  <si>
    <t>1496355079</t>
  </si>
  <si>
    <t>"nové svody včetně vedení po střeše"</t>
  </si>
  <si>
    <t>6*4,5</t>
  </si>
  <si>
    <t>15+20+7+7+22+7+7+15</t>
  </si>
  <si>
    <t>74</t>
  </si>
  <si>
    <t>M</t>
  </si>
  <si>
    <t>35441072</t>
  </si>
  <si>
    <t>drát D 8mm FeZn pro hromosvod</t>
  </si>
  <si>
    <t>kg</t>
  </si>
  <si>
    <t>8</t>
  </si>
  <si>
    <t>-1628748939</t>
  </si>
  <si>
    <t>75</t>
  </si>
  <si>
    <t>35441895</t>
  </si>
  <si>
    <t>svorka připojovací k připojení kovových částí</t>
  </si>
  <si>
    <t>1705144843</t>
  </si>
  <si>
    <t>12</t>
  </si>
  <si>
    <t>76</t>
  </si>
  <si>
    <t>35441875</t>
  </si>
  <si>
    <t>svorka křížová pro vodič D 6-10mm</t>
  </si>
  <si>
    <t>-1419211954</t>
  </si>
  <si>
    <t>16</t>
  </si>
  <si>
    <t>77</t>
  </si>
  <si>
    <t>35441925</t>
  </si>
  <si>
    <t>svorka zkušební pro lano D 6-12mm, FeZn</t>
  </si>
  <si>
    <t>-1447167907</t>
  </si>
  <si>
    <t>78</t>
  </si>
  <si>
    <t>35441550R</t>
  </si>
  <si>
    <t>podpěra vedení do zateplení</t>
  </si>
  <si>
    <t>KUS</t>
  </si>
  <si>
    <t>-1582208709</t>
  </si>
  <si>
    <t>6*4</t>
  </si>
  <si>
    <t>79</t>
  </si>
  <si>
    <t>741421811</t>
  </si>
  <si>
    <t>Demontáž drátu nebo lana svodového vedení D do 8 mm kolmý svod</t>
  </si>
  <si>
    <t>-1549119032</t>
  </si>
  <si>
    <t>2*12</t>
  </si>
  <si>
    <t>80</t>
  </si>
  <si>
    <t>998741103</t>
  </si>
  <si>
    <t>Přesun hmot tonážní pro silnoproud v objektech v do 24 m</t>
  </si>
  <si>
    <t>T</t>
  </si>
  <si>
    <t>1183549430</t>
  </si>
  <si>
    <t>0,028</t>
  </si>
  <si>
    <t>Zemní práce</t>
  </si>
  <si>
    <t>30</t>
  </si>
  <si>
    <t>113106121</t>
  </si>
  <si>
    <t>Rozebrání dlažeb komunikací pro pěší z betonových nebo kamenných dlaždic</t>
  </si>
  <si>
    <t>M2</t>
  </si>
  <si>
    <t>-459465957</t>
  </si>
  <si>
    <t>"dlažba okolo objektu"</t>
  </si>
  <si>
    <t>(6,5+15,2+15,5+15,5+21,7)*0,5</t>
  </si>
  <si>
    <t>31</t>
  </si>
  <si>
    <t>132212102</t>
  </si>
  <si>
    <t>Hloubení rýh š do 600 mm ručním nebo pneum nářadím v nesoudržných horninách tř. 3</t>
  </si>
  <si>
    <t>M3</t>
  </si>
  <si>
    <t>-323272722</t>
  </si>
  <si>
    <t>(6,5+15,2+15,5+15,5+21,7)*0,5*0,3</t>
  </si>
  <si>
    <t>32</t>
  </si>
  <si>
    <t>132212109</t>
  </si>
  <si>
    <t>Příplatek za lepivost u hloubení rýh š do 600 mm ručním nebo pneum nářadím v hornině tř. 3</t>
  </si>
  <si>
    <t>-2050939218</t>
  </si>
  <si>
    <t>11,16</t>
  </si>
  <si>
    <t>33</t>
  </si>
  <si>
    <t>162201211</t>
  </si>
  <si>
    <t>Vodorovné přemístění výkopku z horniny tř. 1 až 4 stavebním kolečkem do 10 m</t>
  </si>
  <si>
    <t>-171491420</t>
  </si>
  <si>
    <t>34</t>
  </si>
  <si>
    <t>162201219</t>
  </si>
  <si>
    <t>Příplatek k vodorovnému přemístění výkopku z horniny tř. 1 až 4 stavebním kolečkem ZKD 10 m</t>
  </si>
  <si>
    <t>2054702718</t>
  </si>
  <si>
    <t>35</t>
  </si>
  <si>
    <t>162701105</t>
  </si>
  <si>
    <t>Vodorovné přemístění do 10000 m výkopku/sypaniny z horniny tř. 1 až 4</t>
  </si>
  <si>
    <t>492968156</t>
  </si>
  <si>
    <t>36</t>
  </si>
  <si>
    <t>167101100</t>
  </si>
  <si>
    <t>Nakládání výkopku z hornin tř. 1 až 4 do 100 m3 ručně</t>
  </si>
  <si>
    <t>-477469781</t>
  </si>
  <si>
    <t>37</t>
  </si>
  <si>
    <t>171201201</t>
  </si>
  <si>
    <t>Uložení sypaniny na skládky</t>
  </si>
  <si>
    <t>1069481453</t>
  </si>
  <si>
    <t>38</t>
  </si>
  <si>
    <t>175101201</t>
  </si>
  <si>
    <t>Obsypání objektu sypaninou bez prohození sítem, uloženou do 3 m</t>
  </si>
  <si>
    <t>-897761447</t>
  </si>
  <si>
    <t>Úpravy povrchů, podlahy a osazování výplní</t>
  </si>
  <si>
    <t>44</t>
  </si>
  <si>
    <t>0062-01</t>
  </si>
  <si>
    <t>D+M, Zkouška pevnosti v tahu povrchových vrstev - odtrhová zkouška</t>
  </si>
  <si>
    <t>SOUBOR</t>
  </si>
  <si>
    <t>-1697468238</t>
  </si>
  <si>
    <t>45</t>
  </si>
  <si>
    <t>619991011</t>
  </si>
  <si>
    <t>Obalení konstrukcí a prvků fólií přilepenou lepící páskou</t>
  </si>
  <si>
    <t>527376102</t>
  </si>
  <si>
    <t>46</t>
  </si>
  <si>
    <t>619995001</t>
  </si>
  <si>
    <t>Začištění omítek kolem oken, dveří, podlah nebo obkladů</t>
  </si>
  <si>
    <t>-708616223</t>
  </si>
  <si>
    <t>50</t>
  </si>
  <si>
    <t>622131121</t>
  </si>
  <si>
    <t>Penetrační disperzní nátěr vnějších stěn nanášený ručně</t>
  </si>
  <si>
    <t>-1436258047</t>
  </si>
  <si>
    <t>51</t>
  </si>
  <si>
    <t>622135011</t>
  </si>
  <si>
    <t>Vyrovnání podkladu vnějších stěn tmelem tl do 2 mm</t>
  </si>
  <si>
    <t>-1517120115</t>
  </si>
  <si>
    <t>97</t>
  </si>
  <si>
    <t>622142001</t>
  </si>
  <si>
    <t>Potažení vnějších stěn sklovláknitým pletivem vtlačeným do tenkovrstvé hmoty</t>
  </si>
  <si>
    <t>512</t>
  </si>
  <si>
    <t>-928458973</t>
  </si>
  <si>
    <t>395,645</t>
  </si>
  <si>
    <t>52</t>
  </si>
  <si>
    <t>622143004</t>
  </si>
  <si>
    <t>Montáž omítkových samolepících začišťovacích profilů (APU lišt)</t>
  </si>
  <si>
    <t>1653118618</t>
  </si>
  <si>
    <t>105</t>
  </si>
  <si>
    <t>53</t>
  </si>
  <si>
    <t>59051476</t>
  </si>
  <si>
    <t>profil okenní začišťovací se sklovláknitou armovací tkaninou 9 mm/2,4 m</t>
  </si>
  <si>
    <t>1717309919</t>
  </si>
  <si>
    <t>105*1,2</t>
  </si>
  <si>
    <t>59</t>
  </si>
  <si>
    <t>622212051</t>
  </si>
  <si>
    <t>Montáž kontaktního zateplení vnějšího ostění hl. špalety do 400 mm z polystyrenu tl do 40 mm</t>
  </si>
  <si>
    <t>-1795842605</t>
  </si>
  <si>
    <t>60</t>
  </si>
  <si>
    <t>28376071</t>
  </si>
  <si>
    <t>deska EPS grafitová fasadní  λ=0,033  tl 30mm</t>
  </si>
  <si>
    <t>-715850867</t>
  </si>
  <si>
    <t>105*0,2</t>
  </si>
  <si>
    <t>61</t>
  </si>
  <si>
    <t>622252002</t>
  </si>
  <si>
    <t>Montáž ostatních lišt kontaktního zateplení</t>
  </si>
  <si>
    <t>-1036724376</t>
  </si>
  <si>
    <t>315</t>
  </si>
  <si>
    <t>62</t>
  </si>
  <si>
    <t>59051485</t>
  </si>
  <si>
    <t>lišta rohová PVC 10/10cm s tkaninou</t>
  </si>
  <si>
    <t>569417034</t>
  </si>
  <si>
    <t>260</t>
  </si>
  <si>
    <t>63</t>
  </si>
  <si>
    <t>590515101</t>
  </si>
  <si>
    <t>profil okenní s okapnicí PVC 2,0 m</t>
  </si>
  <si>
    <t>819852353</t>
  </si>
  <si>
    <t>40</t>
  </si>
  <si>
    <t>64</t>
  </si>
  <si>
    <t>59051512</t>
  </si>
  <si>
    <t>profil parapetní se sklovláknitou armovací tkaninou PVC 2 m</t>
  </si>
  <si>
    <t>300541885</t>
  </si>
  <si>
    <t>65</t>
  </si>
  <si>
    <t>622531021R</t>
  </si>
  <si>
    <t>Tenkovrstvá silikonová zrnitá omítka tl. 2,0 mm včetně penetrace vnějších stěn</t>
  </si>
  <si>
    <t>-1963871215</t>
  </si>
  <si>
    <t>66</t>
  </si>
  <si>
    <t>629135102</t>
  </si>
  <si>
    <t>Vyrovnávací vrstva pod klempířské prvky z MC š do 300 mm</t>
  </si>
  <si>
    <t>2100105844</t>
  </si>
  <si>
    <t>10,7</t>
  </si>
  <si>
    <t>68</t>
  </si>
  <si>
    <t>632450134</t>
  </si>
  <si>
    <t>Vyrovnávací cementový potěr tl do 50 mm ze suchých směsí provedený v ploše</t>
  </si>
  <si>
    <t>-1915607562</t>
  </si>
  <si>
    <t>10,7*0,2</t>
  </si>
  <si>
    <t>72</t>
  </si>
  <si>
    <t>985131111</t>
  </si>
  <si>
    <t>Očištění ploch stěn, rubu kleneb a podlah tlakovou vodou</t>
  </si>
  <si>
    <t>-419790173</t>
  </si>
  <si>
    <t>764</t>
  </si>
  <si>
    <t>Konstrukce klempířské</t>
  </si>
  <si>
    <t>81</t>
  </si>
  <si>
    <t>764002851</t>
  </si>
  <si>
    <t>Demontáž oplechování parapetů do suti</t>
  </si>
  <si>
    <t>1432066583</t>
  </si>
  <si>
    <t>(1,5)*4</t>
  </si>
  <si>
    <t>(1,8)*3</t>
  </si>
  <si>
    <t>(2,4)*2</t>
  </si>
  <si>
    <t>(0,75)*6</t>
  </si>
  <si>
    <t>(0,9)*5</t>
  </si>
  <si>
    <t>(0,4)*7</t>
  </si>
  <si>
    <t>84</t>
  </si>
  <si>
    <t>764216604</t>
  </si>
  <si>
    <t>Oplechování rovných parapetů mechanicky kotvené z Pz s povrchovou úpravou rš 330 mm</t>
  </si>
  <si>
    <t>-613517557</t>
  </si>
  <si>
    <t>28*1,2</t>
  </si>
  <si>
    <t xml:space="preserve">  Trubní vedení</t>
  </si>
  <si>
    <t>87</t>
  </si>
  <si>
    <t>80099-9001</t>
  </si>
  <si>
    <t>Odsunutí stávající dešťové kanalizace od fasády o tloušťku zateplení fasády vč.zemních prací, úpravy napojení na ležatou kanalizaci a výměna lapačů střešních sp</t>
  </si>
  <si>
    <t>KS</t>
  </si>
  <si>
    <t>339430051</t>
  </si>
  <si>
    <t>94</t>
  </si>
  <si>
    <t>Lešení a stavební výtahy</t>
  </si>
  <si>
    <t>88</t>
  </si>
  <si>
    <t>941111112</t>
  </si>
  <si>
    <t>Montáž lešení řadového trubkového lehkého s podlahami zatížení do 200 kg/m2 š do 0,9 m v do 25 m</t>
  </si>
  <si>
    <t>-146994530</t>
  </si>
  <si>
    <t>395,645*1,2</t>
  </si>
  <si>
    <t>89</t>
  </si>
  <si>
    <t>941111212</t>
  </si>
  <si>
    <t>Příplatek k lešení řadovému trubkovému lehkému s podlahami š 0,9 m v 25 m za první a ZKD den použití</t>
  </si>
  <si>
    <t>-1617494441</t>
  </si>
  <si>
    <t>474,774*70</t>
  </si>
  <si>
    <t>90</t>
  </si>
  <si>
    <t>941111812</t>
  </si>
  <si>
    <t>Demontáž lešení řadového trubkového lehkého s podlahami zatížení do 200 kg/m2 š do 0,9 m v do 25 m</t>
  </si>
  <si>
    <t>-231894716</t>
  </si>
  <si>
    <t>474,774</t>
  </si>
  <si>
    <t>91</t>
  </si>
  <si>
    <t>94194-1500.R010</t>
  </si>
  <si>
    <t>Dovoz včetně odvozu lešení</t>
  </si>
  <si>
    <t>-448076221</t>
  </si>
  <si>
    <t>92</t>
  </si>
  <si>
    <t>944511111</t>
  </si>
  <si>
    <t>Montáž ochranné sítě z textilie z umělých vláken</t>
  </si>
  <si>
    <t>-57580902</t>
  </si>
  <si>
    <t>93</t>
  </si>
  <si>
    <t>944511211</t>
  </si>
  <si>
    <t>Příplatek k ochranné síti za první a ZKD den použití</t>
  </si>
  <si>
    <t>1945636489</t>
  </si>
  <si>
    <t>944511811</t>
  </si>
  <si>
    <t>Demontáž ochranné sítě z textilie z umělých vláken</t>
  </si>
  <si>
    <t>224630481</t>
  </si>
  <si>
    <t>998</t>
  </si>
  <si>
    <t>Přesun hmot</t>
  </si>
  <si>
    <t>95</t>
  </si>
  <si>
    <t>998018002</t>
  </si>
  <si>
    <t>Přesun hmot ruční pro budovy v přes 6 do 12 m</t>
  </si>
  <si>
    <t>-218920270</t>
  </si>
  <si>
    <t>SO 02 - Výplně otvorů</t>
  </si>
  <si>
    <t xml:space="preserve">    766 - Konstrukce truhlářské</t>
  </si>
  <si>
    <t>766</t>
  </si>
  <si>
    <t>Konstrukce truhlářské</t>
  </si>
  <si>
    <t>766622131</t>
  </si>
  <si>
    <t>Montáž plastových oken plochy přes 1 m2 otevíravých v do 1,5 m s rámem do zdiva</t>
  </si>
  <si>
    <t>-1219177224</t>
  </si>
  <si>
    <t>1,15*0,6*2+1,25*1,25*6+0,9*0,6</t>
  </si>
  <si>
    <t>R-766-O1</t>
  </si>
  <si>
    <t>okno plastové 1150/600 2kř otev, skl, tep.izolační trojsklo, mikroventilace, RAL bílá/bílá</t>
  </si>
  <si>
    <t>1005005909</t>
  </si>
  <si>
    <t>R-766-O2</t>
  </si>
  <si>
    <t>okno plastové 1250/1250 2kř otev, skl, tep.izolační trojsklo, mikroventilace, RAL bílá/bílá</t>
  </si>
  <si>
    <t>-3133440</t>
  </si>
  <si>
    <t>R-766-O3</t>
  </si>
  <si>
    <t>okno plastové 900/600 2kř otev, skl, tep.izolační trojsklo, mikroventilace, RAL bílá/bílá</t>
  </si>
  <si>
    <t>126166534</t>
  </si>
  <si>
    <t>5</t>
  </si>
  <si>
    <t>766622833</t>
  </si>
  <si>
    <t>Demontáž rámu zdvojených oken dřevěných nebo plastových přes 2 do 4 m2</t>
  </si>
  <si>
    <t>-201215685</t>
  </si>
  <si>
    <t>11,295</t>
  </si>
  <si>
    <t>766629214</t>
  </si>
  <si>
    <t>Příplatek k montáži oken za izolaci pro rovné ostění připojovací spára do 15 mm - páska</t>
  </si>
  <si>
    <t>-1020225475</t>
  </si>
  <si>
    <t>105,9</t>
  </si>
  <si>
    <t>7</t>
  </si>
  <si>
    <t>766641131</t>
  </si>
  <si>
    <t>Montáž balkónových dveří zdvojených jednokřídlových bez nadsvětlíku včetně rámu do zdiva</t>
  </si>
  <si>
    <t>-2076263872</t>
  </si>
  <si>
    <t>R-766-O4</t>
  </si>
  <si>
    <t>dveře pastové balkonové 1250/2400 2kř otev, teplně izolační trojsklo, nekovový meziskelní rámeček, celoobvodové bezp. kování, mikroventilace, RAL bílá/bílá</t>
  </si>
  <si>
    <t>764753413</t>
  </si>
  <si>
    <t>R-766-O5</t>
  </si>
  <si>
    <t>dveře pastové balkonové 2000/2400 2kř otev, teplně izolační trojsklo, nekovový meziskelní rámeček, celoobvodové bezp. kování, mikroventilace, RAL bílá/bílá</t>
  </si>
  <si>
    <t>-1631723732</t>
  </si>
  <si>
    <t>10</t>
  </si>
  <si>
    <t>766660002</t>
  </si>
  <si>
    <t>Montáž dveřních křídel otvíravých jednokřídlových š přes 0,8 m do ocelové zárubně</t>
  </si>
  <si>
    <t>-1315872766</t>
  </si>
  <si>
    <t>"podle výkresu D.1.1.21"</t>
  </si>
  <si>
    <t>"O20"1</t>
  </si>
  <si>
    <t>11</t>
  </si>
  <si>
    <t>R-766-D1</t>
  </si>
  <si>
    <t xml:space="preserve">dveře vstupní plastové 1060/2070 1kř tepelně izolační plné. 1/3 prosklené, tep.izol. zárubeň, nerez klika bílá </t>
  </si>
  <si>
    <t>-1681398407</t>
  </si>
  <si>
    <t>766660012</t>
  </si>
  <si>
    <t>Montáž dveřních křídel otvíravých dvoukřídlových š přes 1,45 m do ocelové zárubně</t>
  </si>
  <si>
    <t>-1469435076</t>
  </si>
  <si>
    <t>13</t>
  </si>
  <si>
    <t>R-766-D2</t>
  </si>
  <si>
    <t>dveře vstupní plastové 960/2070 1kř , plné rámová bezpečnostní zárube. nerez klika, RAL bílá/bílá</t>
  </si>
  <si>
    <t>ks</t>
  </si>
  <si>
    <t>45965627</t>
  </si>
  <si>
    <t>14</t>
  </si>
  <si>
    <t>766694126</t>
  </si>
  <si>
    <t>Montáž parapetních desek dřevěných nebo plastových š přes 30 cm</t>
  </si>
  <si>
    <t>729542060</t>
  </si>
  <si>
    <t>1,15*2+1,25*6+0,9</t>
  </si>
  <si>
    <t>61144406</t>
  </si>
  <si>
    <t>parapet plastový vnitřní komůrkový tl 20mm š 450mm</t>
  </si>
  <si>
    <t>-544090635</t>
  </si>
  <si>
    <t>61144019</t>
  </si>
  <si>
    <t>koncovka k parapetu plastovému vnitřnímu 1 pár</t>
  </si>
  <si>
    <t>sada</t>
  </si>
  <si>
    <t>1463536199</t>
  </si>
  <si>
    <t>SO 03 - Přípojka kanalizace</t>
  </si>
  <si>
    <t xml:space="preserve">    1 - Zemní práce</t>
  </si>
  <si>
    <t xml:space="preserve">    8 - Trubní vedení</t>
  </si>
  <si>
    <t xml:space="preserve">    721 - Zdravotechnika - vnitřní kanalizace</t>
  </si>
  <si>
    <t>113106123.1</t>
  </si>
  <si>
    <t>Rozebrání dlažeb komunikací pro pěší ze zámkových dlaždic</t>
  </si>
  <si>
    <t>968338670</t>
  </si>
  <si>
    <t>A3</t>
  </si>
  <si>
    <t>"rozebrání stávajícího chodníku pro úpravu napojení"</t>
  </si>
  <si>
    <t>1,2*13</t>
  </si>
  <si>
    <t>132212211</t>
  </si>
  <si>
    <t>Hloubení rýh š do 2000 mm v soudržných horninách třídy těžitelnosti I skupiny 3 ručně</t>
  </si>
  <si>
    <t>1974949649</t>
  </si>
  <si>
    <t>"výkop nové dešťové kanalizace"</t>
  </si>
  <si>
    <t>13*0,9*0,4</t>
  </si>
  <si>
    <t>162211311</t>
  </si>
  <si>
    <t>Vodorovné přemístění výkopku z horniny třídy těžitelnosti I skupiny 1 až 3 stavebním kolečkem do 10 m</t>
  </si>
  <si>
    <t>-783587853</t>
  </si>
  <si>
    <t>162751117</t>
  </si>
  <si>
    <t>Vodorovné přemístění přes 9 000 do 10000 m výkopku/sypaniny z horniny třídy těžitelnosti I skupiny 1 až 3</t>
  </si>
  <si>
    <t>1499560990</t>
  </si>
  <si>
    <t>171251201</t>
  </si>
  <si>
    <t>Uložení sypaniny na skládky nebo meziskládky</t>
  </si>
  <si>
    <t>921794428</t>
  </si>
  <si>
    <t>174111101</t>
  </si>
  <si>
    <t>Zásyp jam, šachet rýh nebo kolem objektů sypaninou se zhutněním ručně</t>
  </si>
  <si>
    <t>698758897</t>
  </si>
  <si>
    <t>Trubní vedení</t>
  </si>
  <si>
    <t>894811267</t>
  </si>
  <si>
    <t>Revizní šachta DN 400/200</t>
  </si>
  <si>
    <t>1179445698</t>
  </si>
  <si>
    <t>721</t>
  </si>
  <si>
    <t>Zdravotechnika - vnitřní kanalizace</t>
  </si>
  <si>
    <t>721173402</t>
  </si>
  <si>
    <t>Potrubí kanalizační z PVC SN 4 svodné DN 125</t>
  </si>
  <si>
    <t>-1296223750</t>
  </si>
  <si>
    <t>721173403</t>
  </si>
  <si>
    <t>Potrubí kanalizační z PVC SN 4 svodné DN 160</t>
  </si>
  <si>
    <t>1209052360</t>
  </si>
  <si>
    <t>721242106</t>
  </si>
  <si>
    <t>Lapač střešních splavenin z PP se zápachovou klapkou a lapacím košem DN 125</t>
  </si>
  <si>
    <t>138412127</t>
  </si>
  <si>
    <t>721290112</t>
  </si>
  <si>
    <t>Zkouška těsnosti potrubí kanalizace vodou DN 150/DN 200</t>
  </si>
  <si>
    <t>116085962</t>
  </si>
  <si>
    <t>SO 04 - VRN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</si>
  <si>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</si>
  <si>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</si>
  <si>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</si>
  <si>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VRN7 - Provozní vlivy</t>
  </si>
  <si>
    <t>Vedlejší rozpočtové náklady</t>
  </si>
  <si>
    <t>VRN3</t>
  </si>
  <si>
    <t>Zařízení staveniště</t>
  </si>
  <si>
    <t>030001000</t>
  </si>
  <si>
    <t>…</t>
  </si>
  <si>
    <t>1024</t>
  </si>
  <si>
    <t>1168380876</t>
  </si>
  <si>
    <t>VRN4</t>
  </si>
  <si>
    <t>Inženýrská činnost</t>
  </si>
  <si>
    <t>040001000</t>
  </si>
  <si>
    <t>1028793206</t>
  </si>
  <si>
    <t>VRN7</t>
  </si>
  <si>
    <t>Provozní vlivy</t>
  </si>
  <si>
    <t>070001000</t>
  </si>
  <si>
    <t>-663387905</t>
  </si>
  <si>
    <t>SEZNAM FIGUR</t>
  </si>
  <si>
    <t>Výměra</t>
  </si>
  <si>
    <t xml:space="preserve"> SO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</si>
</sst>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opLeftCell="A43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37" t="s">
        <v>5</v>
      </c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21" t="s">
        <v>14</v>
      </c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R5" s="20"/>
      <c r="BE5" s="218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23" t="s">
        <v>17</v>
      </c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R6" s="20"/>
      <c r="BE6" s="219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19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19"/>
      <c r="BS8" s="17" t="s">
        <v>6</v>
      </c>
    </row>
    <row r="9" spans="1:74" ht="14.45" customHeight="1">
      <c r="B9" s="20"/>
      <c r="AR9" s="20"/>
      <c r="BE9" s="219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19"/>
      <c r="BS10" s="17" t="s">
        <v>6</v>
      </c>
    </row>
    <row r="11" spans="1:74" ht="18.399999999999999" customHeight="1">
      <c r="B11" s="20"/>
      <c r="E11" s="25" t="s">
        <v>21</v>
      </c>
      <c r="AK11" s="27" t="s">
        <v>26</v>
      </c>
      <c r="AN11" s="25" t="s">
        <v>1</v>
      </c>
      <c r="AR11" s="20"/>
      <c r="BE11" s="219"/>
      <c r="BS11" s="17" t="s">
        <v>6</v>
      </c>
    </row>
    <row r="12" spans="1:74" ht="6.95" customHeight="1">
      <c r="B12" s="20"/>
      <c r="AR12" s="20"/>
      <c r="BE12" s="219"/>
      <c r="BS12" s="17" t="s">
        <v>6</v>
      </c>
    </row>
    <row r="13" spans="1:74" ht="12" customHeight="1">
      <c r="B13" s="20"/>
      <c r="D13" s="27" t="s">
        <v>27</v>
      </c>
      <c r="AK13" s="27" t="s">
        <v>25</v>
      </c>
      <c r="AN13" s="29" t="s">
        <v>28</v>
      </c>
      <c r="AR13" s="20"/>
      <c r="BE13" s="219"/>
      <c r="BS13" s="17" t="s">
        <v>6</v>
      </c>
    </row>
    <row r="14" spans="1:74" ht="12.75">
      <c r="B14" s="20"/>
      <c r="E14" s="224" t="s">
        <v>28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7" t="s">
        <v>26</v>
      </c>
      <c r="AN14" s="29" t="s">
        <v>28</v>
      </c>
      <c r="AR14" s="20"/>
      <c r="BE14" s="219"/>
      <c r="BS14" s="17" t="s">
        <v>6</v>
      </c>
    </row>
    <row r="15" spans="1:74" ht="6.95" customHeight="1">
      <c r="B15" s="20"/>
      <c r="AR15" s="20"/>
      <c r="BE15" s="219"/>
      <c r="BS15" s="17" t="s">
        <v>3</v>
      </c>
    </row>
    <row r="16" spans="1:74" ht="12" customHeight="1">
      <c r="B16" s="20"/>
      <c r="D16" s="27" t="s">
        <v>29</v>
      </c>
      <c r="AK16" s="27" t="s">
        <v>25</v>
      </c>
      <c r="AN16" s="25" t="s">
        <v>1</v>
      </c>
      <c r="AR16" s="20"/>
      <c r="BE16" s="219"/>
      <c r="BS16" s="17" t="s">
        <v>3</v>
      </c>
    </row>
    <row r="17" spans="2:71" ht="18.399999999999999" customHeight="1">
      <c r="B17" s="20"/>
      <c r="E17" s="25" t="s">
        <v>21</v>
      </c>
      <c r="AK17" s="27" t="s">
        <v>26</v>
      </c>
      <c r="AN17" s="25" t="s">
        <v>1</v>
      </c>
      <c r="AR17" s="20"/>
      <c r="BE17" s="219"/>
      <c r="BS17" s="17" t="s">
        <v>30</v>
      </c>
    </row>
    <row r="18" spans="2:71" ht="6.95" customHeight="1">
      <c r="B18" s="20"/>
      <c r="AR18" s="20"/>
      <c r="BE18" s="219"/>
      <c r="BS18" s="17" t="s">
        <v>6</v>
      </c>
    </row>
    <row r="19" spans="2:71" ht="12" customHeight="1">
      <c r="B19" s="20"/>
      <c r="D19" s="27" t="s">
        <v>31</v>
      </c>
      <c r="AK19" s="27" t="s">
        <v>25</v>
      </c>
      <c r="AN19" s="25" t="s">
        <v>1</v>
      </c>
      <c r="AR19" s="20"/>
      <c r="BE19" s="219"/>
      <c r="BS19" s="17" t="s">
        <v>6</v>
      </c>
    </row>
    <row r="20" spans="2:71" ht="18.399999999999999" customHeight="1">
      <c r="B20" s="20"/>
      <c r="E20" s="25" t="s">
        <v>21</v>
      </c>
      <c r="AK20" s="27" t="s">
        <v>26</v>
      </c>
      <c r="AN20" s="25" t="s">
        <v>1</v>
      </c>
      <c r="AR20" s="20"/>
      <c r="BE20" s="219"/>
      <c r="BS20" s="17" t="s">
        <v>30</v>
      </c>
    </row>
    <row r="21" spans="2:71" ht="6.95" customHeight="1">
      <c r="B21" s="20"/>
      <c r="AR21" s="20"/>
      <c r="BE21" s="219"/>
    </row>
    <row r="22" spans="2:71" ht="12" customHeight="1">
      <c r="B22" s="20"/>
      <c r="D22" s="27" t="s">
        <v>32</v>
      </c>
      <c r="AR22" s="20"/>
      <c r="BE22" s="219"/>
    </row>
    <row r="23" spans="2:71" ht="16.5" customHeight="1">
      <c r="B23" s="20"/>
      <c r="E23" s="226" t="s">
        <v>1</v>
      </c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R23" s="20"/>
      <c r="BE23" s="219"/>
    </row>
    <row r="24" spans="2:71" ht="6.95" customHeight="1">
      <c r="B24" s="20"/>
      <c r="AR24" s="20"/>
      <c r="BE24" s="219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19"/>
    </row>
    <row r="26" spans="2:71" s="1" customFormat="1" ht="25.9" customHeight="1">
      <c r="B26" s="32"/>
      <c r="D26" s="33" t="s">
        <v>33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7">
        <f>ROUND(AG94,2)</f>
        <v>0</v>
      </c>
      <c r="AL26" s="228"/>
      <c r="AM26" s="228"/>
      <c r="AN26" s="228"/>
      <c r="AO26" s="228"/>
      <c r="AR26" s="32"/>
      <c r="BE26" s="219"/>
    </row>
    <row r="27" spans="2:71" s="1" customFormat="1" ht="6.95" customHeight="1">
      <c r="B27" s="32"/>
      <c r="AR27" s="32"/>
      <c r="BE27" s="219"/>
    </row>
    <row r="28" spans="2:71" s="1" customFormat="1" ht="12.75">
      <c r="B28" s="32"/>
      <c r="L28" s="229" t="s">
        <v>34</v>
      </c>
      <c r="M28" s="229"/>
      <c r="N28" s="229"/>
      <c r="O28" s="229"/>
      <c r="P28" s="229"/>
      <c r="W28" s="229" t="s">
        <v>35</v>
      </c>
      <c r="X28" s="229"/>
      <c r="Y28" s="229"/>
      <c r="Z28" s="229"/>
      <c r="AA28" s="229"/>
      <c r="AB28" s="229"/>
      <c r="AC28" s="229"/>
      <c r="AD28" s="229"/>
      <c r="AE28" s="229"/>
      <c r="AK28" s="229" t="s">
        <v>36</v>
      </c>
      <c r="AL28" s="229"/>
      <c r="AM28" s="229"/>
      <c r="AN28" s="229"/>
      <c r="AO28" s="229"/>
      <c r="AR28" s="32"/>
      <c r="BE28" s="219"/>
    </row>
    <row r="29" spans="2:71" s="2" customFormat="1" ht="14.45" customHeight="1">
      <c r="B29" s="36"/>
      <c r="D29" s="27" t="s">
        <v>37</v>
      </c>
      <c r="F29" s="27" t="s">
        <v>38</v>
      </c>
      <c r="L29" s="232">
        <v>0.21</v>
      </c>
      <c r="M29" s="231"/>
      <c r="N29" s="231"/>
      <c r="O29" s="231"/>
      <c r="P29" s="231"/>
      <c r="W29" s="230">
        <f>ROUND(AZ94, 2)</f>
        <v>0</v>
      </c>
      <c r="X29" s="231"/>
      <c r="Y29" s="231"/>
      <c r="Z29" s="231"/>
      <c r="AA29" s="231"/>
      <c r="AB29" s="231"/>
      <c r="AC29" s="231"/>
      <c r="AD29" s="231"/>
      <c r="AE29" s="231"/>
      <c r="AK29" s="230">
        <f>ROUND(AV94, 2)</f>
        <v>0</v>
      </c>
      <c r="AL29" s="231"/>
      <c r="AM29" s="231"/>
      <c r="AN29" s="231"/>
      <c r="AO29" s="231"/>
      <c r="AR29" s="36"/>
      <c r="BE29" s="220"/>
    </row>
    <row r="30" spans="2:71" s="2" customFormat="1" ht="14.45" customHeight="1">
      <c r="B30" s="36"/>
      <c r="F30" s="27" t="s">
        <v>39</v>
      </c>
      <c r="L30" s="232">
        <v>0.15</v>
      </c>
      <c r="M30" s="231"/>
      <c r="N30" s="231"/>
      <c r="O30" s="231"/>
      <c r="P30" s="231"/>
      <c r="W30" s="230">
        <f>ROUND(BA94, 2)</f>
        <v>0</v>
      </c>
      <c r="X30" s="231"/>
      <c r="Y30" s="231"/>
      <c r="Z30" s="231"/>
      <c r="AA30" s="231"/>
      <c r="AB30" s="231"/>
      <c r="AC30" s="231"/>
      <c r="AD30" s="231"/>
      <c r="AE30" s="231"/>
      <c r="AK30" s="230">
        <f>ROUND(AW94, 2)</f>
        <v>0</v>
      </c>
      <c r="AL30" s="231"/>
      <c r="AM30" s="231"/>
      <c r="AN30" s="231"/>
      <c r="AO30" s="231"/>
      <c r="AR30" s="36"/>
      <c r="BE30" s="220"/>
    </row>
    <row r="31" spans="2:71" s="2" customFormat="1" ht="14.45" hidden="1" customHeight="1">
      <c r="B31" s="36"/>
      <c r="F31" s="27" t="s">
        <v>40</v>
      </c>
      <c r="L31" s="232">
        <v>0.21</v>
      </c>
      <c r="M31" s="231"/>
      <c r="N31" s="231"/>
      <c r="O31" s="231"/>
      <c r="P31" s="231"/>
      <c r="W31" s="230">
        <f>ROUND(BB94, 2)</f>
        <v>0</v>
      </c>
      <c r="X31" s="231"/>
      <c r="Y31" s="231"/>
      <c r="Z31" s="231"/>
      <c r="AA31" s="231"/>
      <c r="AB31" s="231"/>
      <c r="AC31" s="231"/>
      <c r="AD31" s="231"/>
      <c r="AE31" s="231"/>
      <c r="AK31" s="230">
        <v>0</v>
      </c>
      <c r="AL31" s="231"/>
      <c r="AM31" s="231"/>
      <c r="AN31" s="231"/>
      <c r="AO31" s="231"/>
      <c r="AR31" s="36"/>
      <c r="BE31" s="220"/>
    </row>
    <row r="32" spans="2:71" s="2" customFormat="1" ht="14.45" hidden="1" customHeight="1">
      <c r="B32" s="36"/>
      <c r="F32" s="27" t="s">
        <v>41</v>
      </c>
      <c r="L32" s="232">
        <v>0.15</v>
      </c>
      <c r="M32" s="231"/>
      <c r="N32" s="231"/>
      <c r="O32" s="231"/>
      <c r="P32" s="231"/>
      <c r="W32" s="230">
        <f>ROUND(BC94, 2)</f>
        <v>0</v>
      </c>
      <c r="X32" s="231"/>
      <c r="Y32" s="231"/>
      <c r="Z32" s="231"/>
      <c r="AA32" s="231"/>
      <c r="AB32" s="231"/>
      <c r="AC32" s="231"/>
      <c r="AD32" s="231"/>
      <c r="AE32" s="231"/>
      <c r="AK32" s="230">
        <v>0</v>
      </c>
      <c r="AL32" s="231"/>
      <c r="AM32" s="231"/>
      <c r="AN32" s="231"/>
      <c r="AO32" s="231"/>
      <c r="AR32" s="36"/>
      <c r="BE32" s="220"/>
    </row>
    <row r="33" spans="2:57" s="2" customFormat="1" ht="14.45" hidden="1" customHeight="1">
      <c r="B33" s="36"/>
      <c r="F33" s="27" t="s">
        <v>42</v>
      </c>
      <c r="L33" s="232">
        <v>0</v>
      </c>
      <c r="M33" s="231"/>
      <c r="N33" s="231"/>
      <c r="O33" s="231"/>
      <c r="P33" s="231"/>
      <c r="W33" s="230">
        <f>ROUND(BD94, 2)</f>
        <v>0</v>
      </c>
      <c r="X33" s="231"/>
      <c r="Y33" s="231"/>
      <c r="Z33" s="231"/>
      <c r="AA33" s="231"/>
      <c r="AB33" s="231"/>
      <c r="AC33" s="231"/>
      <c r="AD33" s="231"/>
      <c r="AE33" s="231"/>
      <c r="AK33" s="230">
        <v>0</v>
      </c>
      <c r="AL33" s="231"/>
      <c r="AM33" s="231"/>
      <c r="AN33" s="231"/>
      <c r="AO33" s="231"/>
      <c r="AR33" s="36"/>
      <c r="BE33" s="220"/>
    </row>
    <row r="34" spans="2:57" s="1" customFormat="1" ht="6.95" customHeight="1">
      <c r="B34" s="32"/>
      <c r="AR34" s="32"/>
      <c r="BE34" s="219"/>
    </row>
    <row r="35" spans="2:57" s="1" customFormat="1" ht="25.9" customHeight="1">
      <c r="B35" s="32"/>
      <c r="C35" s="37"/>
      <c r="D35" s="38" t="s">
        <v>43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44</v>
      </c>
      <c r="U35" s="39"/>
      <c r="V35" s="39"/>
      <c r="W35" s="39"/>
      <c r="X35" s="236" t="s">
        <v>45</v>
      </c>
      <c r="Y35" s="234"/>
      <c r="Z35" s="234"/>
      <c r="AA35" s="234"/>
      <c r="AB35" s="234"/>
      <c r="AC35" s="39"/>
      <c r="AD35" s="39"/>
      <c r="AE35" s="39"/>
      <c r="AF35" s="39"/>
      <c r="AG35" s="39"/>
      <c r="AH35" s="39"/>
      <c r="AI35" s="39"/>
      <c r="AJ35" s="39"/>
      <c r="AK35" s="233">
        <f>SUM(AK26:AK33)</f>
        <v>0</v>
      </c>
      <c r="AL35" s="234"/>
      <c r="AM35" s="234"/>
      <c r="AN35" s="234"/>
      <c r="AO35" s="235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48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49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48</v>
      </c>
      <c r="AI60" s="34"/>
      <c r="AJ60" s="34"/>
      <c r="AK60" s="34"/>
      <c r="AL60" s="34"/>
      <c r="AM60" s="43" t="s">
        <v>49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50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51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48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49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48</v>
      </c>
      <c r="AI75" s="34"/>
      <c r="AJ75" s="34"/>
      <c r="AK75" s="34"/>
      <c r="AL75" s="34"/>
      <c r="AM75" s="43" t="s">
        <v>49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52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2023_10_22</v>
      </c>
      <c r="AR84" s="48"/>
    </row>
    <row r="85" spans="1:91" s="4" customFormat="1" ht="36.950000000000003" customHeight="1">
      <c r="B85" s="49"/>
      <c r="C85" s="50" t="s">
        <v>16</v>
      </c>
      <c r="L85" s="199" t="str">
        <f>K6</f>
        <v>Rekonstrukce zázemí stávajícího objektu koupaliště v Mimoni - exteriér</v>
      </c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 xml:space="preserve"> </v>
      </c>
      <c r="AI87" s="27" t="s">
        <v>22</v>
      </c>
      <c r="AM87" s="201" t="str">
        <f>IF(AN8= "","",AN8)</f>
        <v>3. 11. 2023</v>
      </c>
      <c r="AN87" s="201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24</v>
      </c>
      <c r="L89" s="3" t="str">
        <f>IF(E11= "","",E11)</f>
        <v xml:space="preserve"> </v>
      </c>
      <c r="AI89" s="27" t="s">
        <v>29</v>
      </c>
      <c r="AM89" s="202" t="str">
        <f>IF(E17="","",E17)</f>
        <v xml:space="preserve"> </v>
      </c>
      <c r="AN89" s="203"/>
      <c r="AO89" s="203"/>
      <c r="AP89" s="203"/>
      <c r="AR89" s="32"/>
      <c r="AS89" s="204" t="s">
        <v>53</v>
      </c>
      <c r="AT89" s="205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27</v>
      </c>
      <c r="L90" s="3" t="str">
        <f>IF(E14= "Vyplň údaj","",E14)</f>
        <v/>
      </c>
      <c r="AI90" s="27" t="s">
        <v>31</v>
      </c>
      <c r="AM90" s="202" t="str">
        <f>IF(E20="","",E20)</f>
        <v xml:space="preserve"> </v>
      </c>
      <c r="AN90" s="203"/>
      <c r="AO90" s="203"/>
      <c r="AP90" s="203"/>
      <c r="AR90" s="32"/>
      <c r="AS90" s="206"/>
      <c r="AT90" s="207"/>
      <c r="BD90" s="56"/>
    </row>
    <row r="91" spans="1:91" s="1" customFormat="1" ht="10.9" customHeight="1">
      <c r="B91" s="32"/>
      <c r="AR91" s="32"/>
      <c r="AS91" s="206"/>
      <c r="AT91" s="207"/>
      <c r="BD91" s="56"/>
    </row>
    <row r="92" spans="1:91" s="1" customFormat="1" ht="29.25" customHeight="1">
      <c r="B92" s="32"/>
      <c r="C92" s="208" t="s">
        <v>54</v>
      </c>
      <c r="D92" s="209"/>
      <c r="E92" s="209"/>
      <c r="F92" s="209"/>
      <c r="G92" s="209"/>
      <c r="H92" s="57"/>
      <c r="I92" s="211" t="s">
        <v>55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10" t="s">
        <v>56</v>
      </c>
      <c r="AH92" s="209"/>
      <c r="AI92" s="209"/>
      <c r="AJ92" s="209"/>
      <c r="AK92" s="209"/>
      <c r="AL92" s="209"/>
      <c r="AM92" s="209"/>
      <c r="AN92" s="211" t="s">
        <v>57</v>
      </c>
      <c r="AO92" s="209"/>
      <c r="AP92" s="212"/>
      <c r="AQ92" s="58" t="s">
        <v>58</v>
      </c>
      <c r="AR92" s="32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1" t="s">
        <v>70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71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6">
        <f>ROUND(SUM(AG95:AG98),2)</f>
        <v>0</v>
      </c>
      <c r="AH94" s="216"/>
      <c r="AI94" s="216"/>
      <c r="AJ94" s="216"/>
      <c r="AK94" s="216"/>
      <c r="AL94" s="216"/>
      <c r="AM94" s="216"/>
      <c r="AN94" s="217">
        <f>SUM(AG94,AT94)</f>
        <v>0</v>
      </c>
      <c r="AO94" s="217"/>
      <c r="AP94" s="217"/>
      <c r="AQ94" s="67" t="s">
        <v>1</v>
      </c>
      <c r="AR94" s="63"/>
      <c r="AS94" s="68">
        <f>ROUND(SUM(AS95:AS98),2)</f>
        <v>0</v>
      </c>
      <c r="AT94" s="69">
        <f>ROUND(SUM(AV94:AW94),2)</f>
        <v>0</v>
      </c>
      <c r="AU94" s="70">
        <f>ROUND(SUM(AU95:AU98),5)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ROUND(SUM(AZ95:AZ98),2)</f>
        <v>0</v>
      </c>
      <c r="BA94" s="69">
        <f>ROUND(SUM(BA95:BA98),2)</f>
        <v>0</v>
      </c>
      <c r="BB94" s="69">
        <f>ROUND(SUM(BB95:BB98),2)</f>
        <v>0</v>
      </c>
      <c r="BC94" s="69">
        <f>ROUND(SUM(BC95:BC98),2)</f>
        <v>0</v>
      </c>
      <c r="BD94" s="71">
        <f>ROUND(SUM(BD95:BD98),2)</f>
        <v>0</v>
      </c>
      <c r="BS94" s="72" t="s">
        <v>72</v>
      </c>
      <c r="BT94" s="72" t="s">
        <v>73</v>
      </c>
      <c r="BU94" s="73" t="s">
        <v>74</v>
      </c>
      <c r="BV94" s="72" t="s">
        <v>75</v>
      </c>
      <c r="BW94" s="72" t="s">
        <v>4</v>
      </c>
      <c r="BX94" s="72" t="s">
        <v>76</v>
      </c>
      <c r="CL94" s="72" t="s">
        <v>1</v>
      </c>
    </row>
    <row r="95" spans="1:91" s="6" customFormat="1" ht="16.5" customHeight="1">
      <c r="A95" s="74" t="s">
        <v>77</v>
      </c>
      <c r="B95" s="75"/>
      <c r="C95" s="76"/>
      <c r="D95" s="213" t="s">
        <v>78</v>
      </c>
      <c r="E95" s="213"/>
      <c r="F95" s="213"/>
      <c r="G95" s="213"/>
      <c r="H95" s="213"/>
      <c r="I95" s="77"/>
      <c r="J95" s="213" t="s">
        <v>79</v>
      </c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4">
        <f>'SO 01 - Stavební práce - ...'!J30</f>
        <v>0</v>
      </c>
      <c r="AH95" s="215"/>
      <c r="AI95" s="215"/>
      <c r="AJ95" s="215"/>
      <c r="AK95" s="215"/>
      <c r="AL95" s="215"/>
      <c r="AM95" s="215"/>
      <c r="AN95" s="214">
        <f>SUM(AG95,AT95)</f>
        <v>0</v>
      </c>
      <c r="AO95" s="215"/>
      <c r="AP95" s="215"/>
      <c r="AQ95" s="78" t="s">
        <v>80</v>
      </c>
      <c r="AR95" s="75"/>
      <c r="AS95" s="79">
        <v>0</v>
      </c>
      <c r="AT95" s="80">
        <f>ROUND(SUM(AV95:AW95),2)</f>
        <v>0</v>
      </c>
      <c r="AU95" s="81">
        <f>'SO 01 - Stavební práce - ...'!P128</f>
        <v>0</v>
      </c>
      <c r="AV95" s="80">
        <f>'SO 01 - Stavební práce - ...'!J33</f>
        <v>0</v>
      </c>
      <c r="AW95" s="80">
        <f>'SO 01 - Stavební práce - ...'!J34</f>
        <v>0</v>
      </c>
      <c r="AX95" s="80">
        <f>'SO 01 - Stavební práce - ...'!J35</f>
        <v>0</v>
      </c>
      <c r="AY95" s="80">
        <f>'SO 01 - Stavební práce - ...'!J36</f>
        <v>0</v>
      </c>
      <c r="AZ95" s="80">
        <f>'SO 01 - Stavební práce - ...'!F33</f>
        <v>0</v>
      </c>
      <c r="BA95" s="80">
        <f>'SO 01 - Stavební práce - ...'!F34</f>
        <v>0</v>
      </c>
      <c r="BB95" s="80">
        <f>'SO 01 - Stavební práce - ...'!F35</f>
        <v>0</v>
      </c>
      <c r="BC95" s="80">
        <f>'SO 01 - Stavební práce - ...'!F36</f>
        <v>0</v>
      </c>
      <c r="BD95" s="82">
        <f>'SO 01 - Stavební práce - ...'!F37</f>
        <v>0</v>
      </c>
      <c r="BT95" s="83" t="s">
        <v>81</v>
      </c>
      <c r="BV95" s="83" t="s">
        <v>75</v>
      </c>
      <c r="BW95" s="83" t="s">
        <v>82</v>
      </c>
      <c r="BX95" s="83" t="s">
        <v>4</v>
      </c>
      <c r="CL95" s="83" t="s">
        <v>1</v>
      </c>
      <c r="CM95" s="83" t="s">
        <v>83</v>
      </c>
    </row>
    <row r="96" spans="1:91" s="6" customFormat="1" ht="16.5" customHeight="1">
      <c r="A96" s="74" t="s">
        <v>77</v>
      </c>
      <c r="B96" s="75"/>
      <c r="C96" s="76"/>
      <c r="D96" s="213" t="s">
        <v>84</v>
      </c>
      <c r="E96" s="213"/>
      <c r="F96" s="213"/>
      <c r="G96" s="213"/>
      <c r="H96" s="213"/>
      <c r="I96" s="77"/>
      <c r="J96" s="213" t="s">
        <v>85</v>
      </c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4">
        <f>'SO 02 - Výplně otvorů'!J30</f>
        <v>0</v>
      </c>
      <c r="AH96" s="215"/>
      <c r="AI96" s="215"/>
      <c r="AJ96" s="215"/>
      <c r="AK96" s="215"/>
      <c r="AL96" s="215"/>
      <c r="AM96" s="215"/>
      <c r="AN96" s="214">
        <f>SUM(AG96,AT96)</f>
        <v>0</v>
      </c>
      <c r="AO96" s="215"/>
      <c r="AP96" s="215"/>
      <c r="AQ96" s="78" t="s">
        <v>80</v>
      </c>
      <c r="AR96" s="75"/>
      <c r="AS96" s="79">
        <v>0</v>
      </c>
      <c r="AT96" s="80">
        <f>ROUND(SUM(AV96:AW96),2)</f>
        <v>0</v>
      </c>
      <c r="AU96" s="81">
        <f>'SO 02 - Výplně otvorů'!P118</f>
        <v>0</v>
      </c>
      <c r="AV96" s="80">
        <f>'SO 02 - Výplně otvorů'!J33</f>
        <v>0</v>
      </c>
      <c r="AW96" s="80">
        <f>'SO 02 - Výplně otvorů'!J34</f>
        <v>0</v>
      </c>
      <c r="AX96" s="80">
        <f>'SO 02 - Výplně otvorů'!J35</f>
        <v>0</v>
      </c>
      <c r="AY96" s="80">
        <f>'SO 02 - Výplně otvorů'!J36</f>
        <v>0</v>
      </c>
      <c r="AZ96" s="80">
        <f>'SO 02 - Výplně otvorů'!F33</f>
        <v>0</v>
      </c>
      <c r="BA96" s="80">
        <f>'SO 02 - Výplně otvorů'!F34</f>
        <v>0</v>
      </c>
      <c r="BB96" s="80">
        <f>'SO 02 - Výplně otvorů'!F35</f>
        <v>0</v>
      </c>
      <c r="BC96" s="80">
        <f>'SO 02 - Výplně otvorů'!F36</f>
        <v>0</v>
      </c>
      <c r="BD96" s="82">
        <f>'SO 02 - Výplně otvorů'!F37</f>
        <v>0</v>
      </c>
      <c r="BT96" s="83" t="s">
        <v>81</v>
      </c>
      <c r="BV96" s="83" t="s">
        <v>75</v>
      </c>
      <c r="BW96" s="83" t="s">
        <v>86</v>
      </c>
      <c r="BX96" s="83" t="s">
        <v>4</v>
      </c>
      <c r="CL96" s="83" t="s">
        <v>1</v>
      </c>
      <c r="CM96" s="83" t="s">
        <v>83</v>
      </c>
    </row>
    <row r="97" spans="1:91" s="6" customFormat="1" ht="16.5" customHeight="1">
      <c r="A97" s="74" t="s">
        <v>77</v>
      </c>
      <c r="B97" s="75"/>
      <c r="C97" s="76"/>
      <c r="D97" s="213" t="s">
        <v>87</v>
      </c>
      <c r="E97" s="213"/>
      <c r="F97" s="213"/>
      <c r="G97" s="213"/>
      <c r="H97" s="213"/>
      <c r="I97" s="77"/>
      <c r="J97" s="213" t="s">
        <v>88</v>
      </c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4">
        <f>'SO 03 - Přípojka kanalizace'!J30</f>
        <v>0</v>
      </c>
      <c r="AH97" s="215"/>
      <c r="AI97" s="215"/>
      <c r="AJ97" s="215"/>
      <c r="AK97" s="215"/>
      <c r="AL97" s="215"/>
      <c r="AM97" s="215"/>
      <c r="AN97" s="214">
        <f>SUM(AG97,AT97)</f>
        <v>0</v>
      </c>
      <c r="AO97" s="215"/>
      <c r="AP97" s="215"/>
      <c r="AQ97" s="78" t="s">
        <v>80</v>
      </c>
      <c r="AR97" s="75"/>
      <c r="AS97" s="79">
        <v>0</v>
      </c>
      <c r="AT97" s="80">
        <f>ROUND(SUM(AV97:AW97),2)</f>
        <v>0</v>
      </c>
      <c r="AU97" s="81">
        <f>'SO 03 - Přípojka kanalizace'!P121</f>
        <v>0</v>
      </c>
      <c r="AV97" s="80">
        <f>'SO 03 - Přípojka kanalizace'!J33</f>
        <v>0</v>
      </c>
      <c r="AW97" s="80">
        <f>'SO 03 - Přípojka kanalizace'!J34</f>
        <v>0</v>
      </c>
      <c r="AX97" s="80">
        <f>'SO 03 - Přípojka kanalizace'!J35</f>
        <v>0</v>
      </c>
      <c r="AY97" s="80">
        <f>'SO 03 - Přípojka kanalizace'!J36</f>
        <v>0</v>
      </c>
      <c r="AZ97" s="80">
        <f>'SO 03 - Přípojka kanalizace'!F33</f>
        <v>0</v>
      </c>
      <c r="BA97" s="80">
        <f>'SO 03 - Přípojka kanalizace'!F34</f>
        <v>0</v>
      </c>
      <c r="BB97" s="80">
        <f>'SO 03 - Přípojka kanalizace'!F35</f>
        <v>0</v>
      </c>
      <c r="BC97" s="80">
        <f>'SO 03 - Přípojka kanalizace'!F36</f>
        <v>0</v>
      </c>
      <c r="BD97" s="82">
        <f>'SO 03 - Přípojka kanalizace'!F37</f>
        <v>0</v>
      </c>
      <c r="BT97" s="83" t="s">
        <v>81</v>
      </c>
      <c r="BV97" s="83" t="s">
        <v>75</v>
      </c>
      <c r="BW97" s="83" t="s">
        <v>89</v>
      </c>
      <c r="BX97" s="83" t="s">
        <v>4</v>
      </c>
      <c r="CL97" s="83" t="s">
        <v>1</v>
      </c>
      <c r="CM97" s="83" t="s">
        <v>83</v>
      </c>
    </row>
    <row r="98" spans="1:91" s="6" customFormat="1" ht="16.5" customHeight="1">
      <c r="A98" s="74" t="s">
        <v>77</v>
      </c>
      <c r="B98" s="75"/>
      <c r="C98" s="76"/>
      <c r="D98" s="213" t="s">
        <v>90</v>
      </c>
      <c r="E98" s="213"/>
      <c r="F98" s="213"/>
      <c r="G98" s="213"/>
      <c r="H98" s="213"/>
      <c r="I98" s="77"/>
      <c r="J98" s="213" t="s">
        <v>91</v>
      </c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4">
        <f>'SO 04 - VRN'!J30</f>
        <v>0</v>
      </c>
      <c r="AH98" s="215"/>
      <c r="AI98" s="215"/>
      <c r="AJ98" s="215"/>
      <c r="AK98" s="215"/>
      <c r="AL98" s="215"/>
      <c r="AM98" s="215"/>
      <c r="AN98" s="214">
        <f>SUM(AG98,AT98)</f>
        <v>0</v>
      </c>
      <c r="AO98" s="215"/>
      <c r="AP98" s="215"/>
      <c r="AQ98" s="78" t="s">
        <v>80</v>
      </c>
      <c r="AR98" s="75"/>
      <c r="AS98" s="84">
        <v>0</v>
      </c>
      <c r="AT98" s="85">
        <f>ROUND(SUM(AV98:AW98),2)</f>
        <v>0</v>
      </c>
      <c r="AU98" s="86">
        <f>'SO 04 - VRN'!P120</f>
        <v>0</v>
      </c>
      <c r="AV98" s="85">
        <f>'SO 04 - VRN'!J33</f>
        <v>0</v>
      </c>
      <c r="AW98" s="85">
        <f>'SO 04 - VRN'!J34</f>
        <v>0</v>
      </c>
      <c r="AX98" s="85">
        <f>'SO 04 - VRN'!J35</f>
        <v>0</v>
      </c>
      <c r="AY98" s="85">
        <f>'SO 04 - VRN'!J36</f>
        <v>0</v>
      </c>
      <c r="AZ98" s="85">
        <f>'SO 04 - VRN'!F33</f>
        <v>0</v>
      </c>
      <c r="BA98" s="85">
        <f>'SO 04 - VRN'!F34</f>
        <v>0</v>
      </c>
      <c r="BB98" s="85">
        <f>'SO 04 - VRN'!F35</f>
        <v>0</v>
      </c>
      <c r="BC98" s="85">
        <f>'SO 04 - VRN'!F36</f>
        <v>0</v>
      </c>
      <c r="BD98" s="87">
        <f>'SO 04 - VRN'!F37</f>
        <v>0</v>
      </c>
      <c r="BT98" s="83" t="s">
        <v>81</v>
      </c>
      <c r="BV98" s="83" t="s">
        <v>75</v>
      </c>
      <c r="BW98" s="83" t="s">
        <v>92</v>
      </c>
      <c r="BX98" s="83" t="s">
        <v>4</v>
      </c>
      <c r="CL98" s="83" t="s">
        <v>1</v>
      </c>
      <c r="CM98" s="83" t="s">
        <v>83</v>
      </c>
    </row>
    <row r="99" spans="1:91" s="1" customFormat="1" ht="30" customHeight="1">
      <c r="B99" s="32"/>
      <c r="AR99" s="32"/>
    </row>
    <row r="100" spans="1:91" s="1" customFormat="1" ht="6.95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32"/>
    </row>
  </sheetData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SO 01 - Stavební práce - ...'!C2" display="/" xr:uid="{00000000-0004-0000-0000-000000000000}"/>
    <hyperlink ref="A96" location="'SO 02 - Výplně otvorů'!C2" display="/" xr:uid="{00000000-0004-0000-0000-000001000000}"/>
    <hyperlink ref="A97" location="'SO 03 - Přípojka kanalizace'!C2" display="/" xr:uid="{00000000-0004-0000-0000-000002000000}"/>
    <hyperlink ref="A98" location="'SO 04 - VRN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16"/>
  <sheetViews>
    <sheetView showGridLines="0" tabSelected="1" topLeftCell="A122" workbookViewId="0">
      <selection activeCell="V135" sqref="V135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7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82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93</v>
      </c>
      <c r="L4" s="20"/>
      <c r="M4" s="88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238" t="str">
        <f>'Rekapitulace stavby'!K6</f>
        <v>Rekonstrukce zázemí stávajícího objektu koupaliště v Mimoni - exteriér</v>
      </c>
      <c r="F7" s="239"/>
      <c r="G7" s="239"/>
      <c r="H7" s="239"/>
      <c r="L7" s="20"/>
    </row>
    <row r="8" spans="2:46" s="1" customFormat="1" ht="12" customHeight="1">
      <c r="B8" s="32"/>
      <c r="D8" s="27" t="s">
        <v>94</v>
      </c>
      <c r="L8" s="32"/>
    </row>
    <row r="9" spans="2:46" s="1" customFormat="1" ht="16.5" customHeight="1">
      <c r="B9" s="32"/>
      <c r="E9" s="199" t="s">
        <v>95</v>
      </c>
      <c r="F9" s="240"/>
      <c r="G9" s="240"/>
      <c r="H9" s="240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3. 11. 2023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26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1" t="str">
        <f>'Rekapitulace stavby'!E14</f>
        <v>Vyplň údaj</v>
      </c>
      <c r="F18" s="221"/>
      <c r="G18" s="221"/>
      <c r="H18" s="221"/>
      <c r="I18" s="27" t="s">
        <v>26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26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31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26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32</v>
      </c>
      <c r="L26" s="32"/>
    </row>
    <row r="27" spans="2:12" s="7" customFormat="1" ht="16.5" customHeight="1">
      <c r="B27" s="89"/>
      <c r="E27" s="226" t="s">
        <v>1</v>
      </c>
      <c r="F27" s="226"/>
      <c r="G27" s="226"/>
      <c r="H27" s="226"/>
      <c r="L27" s="89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33</v>
      </c>
      <c r="J30" s="66">
        <f>ROUND(J128,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35</v>
      </c>
      <c r="I32" s="35" t="s">
        <v>34</v>
      </c>
      <c r="J32" s="35" t="s">
        <v>36</v>
      </c>
      <c r="L32" s="32"/>
    </row>
    <row r="33" spans="2:12" s="1" customFormat="1" ht="14.45" customHeight="1">
      <c r="B33" s="32"/>
      <c r="D33" s="55" t="s">
        <v>37</v>
      </c>
      <c r="E33" s="27" t="s">
        <v>38</v>
      </c>
      <c r="F33" s="91">
        <f>ROUND((SUM(BE128:BE315)),  2)</f>
        <v>0</v>
      </c>
      <c r="I33" s="92">
        <v>0.21</v>
      </c>
      <c r="J33" s="91">
        <f>ROUND(((SUM(BE128:BE315))*I33),  2)</f>
        <v>0</v>
      </c>
      <c r="L33" s="32"/>
    </row>
    <row r="34" spans="2:12" s="1" customFormat="1" ht="14.45" customHeight="1">
      <c r="B34" s="32"/>
      <c r="E34" s="27" t="s">
        <v>39</v>
      </c>
      <c r="F34" s="91">
        <f>ROUND((SUM(BF128:BF315)),  2)</f>
        <v>0</v>
      </c>
      <c r="I34" s="92">
        <v>0.15</v>
      </c>
      <c r="J34" s="91">
        <f>ROUND(((SUM(BF128:BF315))*I34),  2)</f>
        <v>0</v>
      </c>
      <c r="L34" s="32"/>
    </row>
    <row r="35" spans="2:12" s="1" customFormat="1" ht="14.45" hidden="1" customHeight="1">
      <c r="B35" s="32"/>
      <c r="E35" s="27" t="s">
        <v>40</v>
      </c>
      <c r="F35" s="91">
        <f>ROUND((SUM(BG128:BG315)),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41</v>
      </c>
      <c r="F36" s="91">
        <f>ROUND((SUM(BH128:BH315)),  2)</f>
        <v>0</v>
      </c>
      <c r="I36" s="92">
        <v>0.15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42</v>
      </c>
      <c r="F37" s="91">
        <f>ROUND((SUM(BI128:BI315)),  2)</f>
        <v>0</v>
      </c>
      <c r="I37" s="92">
        <v>0</v>
      </c>
      <c r="J37" s="91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3"/>
      <c r="D39" s="94" t="s">
        <v>43</v>
      </c>
      <c r="E39" s="57"/>
      <c r="F39" s="57"/>
      <c r="G39" s="95" t="s">
        <v>44</v>
      </c>
      <c r="H39" s="96" t="s">
        <v>45</v>
      </c>
      <c r="I39" s="57"/>
      <c r="J39" s="97">
        <f>SUM(J30:J37)</f>
        <v>0</v>
      </c>
      <c r="K39" s="98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99" t="s">
        <v>49</v>
      </c>
      <c r="G61" s="43" t="s">
        <v>48</v>
      </c>
      <c r="H61" s="34"/>
      <c r="I61" s="34"/>
      <c r="J61" s="100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99" t="s">
        <v>49</v>
      </c>
      <c r="G76" s="43" t="s">
        <v>48</v>
      </c>
      <c r="H76" s="34"/>
      <c r="I76" s="34"/>
      <c r="J76" s="100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96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26.25" customHeight="1">
      <c r="B85" s="32"/>
      <c r="E85" s="238" t="str">
        <f>E7</f>
        <v>Rekonstrukce zázemí stávajícího objektu koupaliště v Mimoni - exteriér</v>
      </c>
      <c r="F85" s="239"/>
      <c r="G85" s="239"/>
      <c r="H85" s="239"/>
      <c r="L85" s="32"/>
    </row>
    <row r="86" spans="2:47" s="1" customFormat="1" ht="12" customHeight="1">
      <c r="B86" s="32"/>
      <c r="C86" s="27" t="s">
        <v>94</v>
      </c>
      <c r="L86" s="32"/>
    </row>
    <row r="87" spans="2:47" s="1" customFormat="1" ht="16.5" customHeight="1">
      <c r="B87" s="32"/>
      <c r="E87" s="199" t="str">
        <f>E9</f>
        <v>SO 01 - Stavební práce - fasáda</v>
      </c>
      <c r="F87" s="240"/>
      <c r="G87" s="240"/>
      <c r="H87" s="240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3. 11. 2023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 xml:space="preserve"> </v>
      </c>
      <c r="I91" s="27" t="s">
        <v>29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27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97</v>
      </c>
      <c r="D94" s="93"/>
      <c r="E94" s="93"/>
      <c r="F94" s="93"/>
      <c r="G94" s="93"/>
      <c r="H94" s="93"/>
      <c r="I94" s="93"/>
      <c r="J94" s="102" t="s">
        <v>98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3" t="s">
        <v>99</v>
      </c>
      <c r="J96" s="66">
        <f>J128</f>
        <v>0</v>
      </c>
      <c r="L96" s="32"/>
      <c r="AU96" s="17" t="s">
        <v>100</v>
      </c>
    </row>
    <row r="97" spans="2:12" s="8" customFormat="1" ht="24.95" customHeight="1">
      <c r="B97" s="104"/>
      <c r="D97" s="105" t="s">
        <v>101</v>
      </c>
      <c r="E97" s="106"/>
      <c r="F97" s="106"/>
      <c r="G97" s="106"/>
      <c r="H97" s="106"/>
      <c r="I97" s="106"/>
      <c r="J97" s="107">
        <f>J129</f>
        <v>0</v>
      </c>
      <c r="L97" s="104"/>
    </row>
    <row r="98" spans="2:12" s="9" customFormat="1" ht="19.899999999999999" customHeight="1">
      <c r="B98" s="108"/>
      <c r="D98" s="109" t="s">
        <v>102</v>
      </c>
      <c r="E98" s="110"/>
      <c r="F98" s="110"/>
      <c r="G98" s="110"/>
      <c r="H98" s="110"/>
      <c r="I98" s="110"/>
      <c r="J98" s="111">
        <f>J130</f>
        <v>0</v>
      </c>
      <c r="L98" s="108"/>
    </row>
    <row r="99" spans="2:12" s="9" customFormat="1" ht="19.899999999999999" customHeight="1">
      <c r="B99" s="108"/>
      <c r="D99" s="109" t="s">
        <v>103</v>
      </c>
      <c r="E99" s="110"/>
      <c r="F99" s="110"/>
      <c r="G99" s="110"/>
      <c r="H99" s="110"/>
      <c r="I99" s="110"/>
      <c r="J99" s="111">
        <f>J145</f>
        <v>0</v>
      </c>
      <c r="L99" s="108"/>
    </row>
    <row r="100" spans="2:12" s="9" customFormat="1" ht="19.899999999999999" customHeight="1">
      <c r="B100" s="108"/>
      <c r="D100" s="109" t="s">
        <v>104</v>
      </c>
      <c r="E100" s="110"/>
      <c r="F100" s="110"/>
      <c r="G100" s="110"/>
      <c r="H100" s="110"/>
      <c r="I100" s="110"/>
      <c r="J100" s="111">
        <f>J163</f>
        <v>0</v>
      </c>
      <c r="L100" s="108"/>
    </row>
    <row r="101" spans="2:12" s="8" customFormat="1" ht="24.95" customHeight="1">
      <c r="B101" s="104"/>
      <c r="D101" s="105" t="s">
        <v>105</v>
      </c>
      <c r="E101" s="106"/>
      <c r="F101" s="106"/>
      <c r="G101" s="106"/>
      <c r="H101" s="106"/>
      <c r="I101" s="106"/>
      <c r="J101" s="107">
        <f>J167</f>
        <v>0</v>
      </c>
      <c r="L101" s="104"/>
    </row>
    <row r="102" spans="2:12" s="9" customFormat="1" ht="19.899999999999999" customHeight="1">
      <c r="B102" s="108"/>
      <c r="D102" s="109" t="s">
        <v>106</v>
      </c>
      <c r="E102" s="110"/>
      <c r="F102" s="110"/>
      <c r="G102" s="110"/>
      <c r="H102" s="110"/>
      <c r="I102" s="110"/>
      <c r="J102" s="111">
        <f>J168</f>
        <v>0</v>
      </c>
      <c r="L102" s="108"/>
    </row>
    <row r="103" spans="2:12" s="8" customFormat="1" ht="24.95" customHeight="1">
      <c r="B103" s="104"/>
      <c r="D103" s="105" t="s">
        <v>107</v>
      </c>
      <c r="E103" s="106"/>
      <c r="F103" s="106"/>
      <c r="G103" s="106"/>
      <c r="H103" s="106"/>
      <c r="I103" s="106"/>
      <c r="J103" s="107">
        <f>J187</f>
        <v>0</v>
      </c>
      <c r="L103" s="104"/>
    </row>
    <row r="104" spans="2:12" s="8" customFormat="1" ht="24.95" customHeight="1">
      <c r="B104" s="104"/>
      <c r="D104" s="105" t="s">
        <v>108</v>
      </c>
      <c r="E104" s="106"/>
      <c r="F104" s="106"/>
      <c r="G104" s="106"/>
      <c r="H104" s="106"/>
      <c r="I104" s="106"/>
      <c r="J104" s="107">
        <f>J202</f>
        <v>0</v>
      </c>
      <c r="L104" s="104"/>
    </row>
    <row r="105" spans="2:12" s="8" customFormat="1" ht="24.95" customHeight="1">
      <c r="B105" s="104"/>
      <c r="D105" s="105" t="s">
        <v>109</v>
      </c>
      <c r="E105" s="106"/>
      <c r="F105" s="106"/>
      <c r="G105" s="106"/>
      <c r="H105" s="106"/>
      <c r="I105" s="106"/>
      <c r="J105" s="107">
        <f>J269</f>
        <v>0</v>
      </c>
      <c r="L105" s="104"/>
    </row>
    <row r="106" spans="2:12" s="8" customFormat="1" ht="24.95" customHeight="1">
      <c r="B106" s="104"/>
      <c r="D106" s="105" t="s">
        <v>110</v>
      </c>
      <c r="E106" s="106"/>
      <c r="F106" s="106"/>
      <c r="G106" s="106"/>
      <c r="H106" s="106"/>
      <c r="I106" s="106"/>
      <c r="J106" s="107">
        <f>J287</f>
        <v>0</v>
      </c>
      <c r="L106" s="104"/>
    </row>
    <row r="107" spans="2:12" s="8" customFormat="1" ht="24.95" customHeight="1">
      <c r="B107" s="104"/>
      <c r="D107" s="105" t="s">
        <v>111</v>
      </c>
      <c r="E107" s="106"/>
      <c r="F107" s="106"/>
      <c r="G107" s="106"/>
      <c r="H107" s="106"/>
      <c r="I107" s="106"/>
      <c r="J107" s="107">
        <f>J289</f>
        <v>0</v>
      </c>
      <c r="L107" s="104"/>
    </row>
    <row r="108" spans="2:12" s="8" customFormat="1" ht="24.95" customHeight="1">
      <c r="B108" s="104"/>
      <c r="D108" s="105" t="s">
        <v>112</v>
      </c>
      <c r="E108" s="106"/>
      <c r="F108" s="106"/>
      <c r="G108" s="106"/>
      <c r="H108" s="106"/>
      <c r="I108" s="106"/>
      <c r="J108" s="107">
        <f>J314</f>
        <v>0</v>
      </c>
      <c r="L108" s="104"/>
    </row>
    <row r="109" spans="2:12" s="1" customFormat="1" ht="21.75" customHeight="1">
      <c r="B109" s="32"/>
      <c r="L109" s="32"/>
    </row>
    <row r="110" spans="2:12" s="1" customFormat="1" ht="6.95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2"/>
    </row>
    <row r="114" spans="2:63" s="1" customFormat="1" ht="6.95" customHeight="1"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2"/>
    </row>
    <row r="115" spans="2:63" s="1" customFormat="1" ht="24.95" customHeight="1">
      <c r="B115" s="32"/>
      <c r="C115" s="21" t="s">
        <v>113</v>
      </c>
      <c r="L115" s="32"/>
    </row>
    <row r="116" spans="2:63" s="1" customFormat="1" ht="6.95" customHeight="1">
      <c r="B116" s="32"/>
      <c r="L116" s="32"/>
    </row>
    <row r="117" spans="2:63" s="1" customFormat="1" ht="12" customHeight="1">
      <c r="B117" s="32"/>
      <c r="C117" s="27" t="s">
        <v>16</v>
      </c>
      <c r="L117" s="32"/>
    </row>
    <row r="118" spans="2:63" s="1" customFormat="1" ht="26.25" customHeight="1">
      <c r="B118" s="32"/>
      <c r="E118" s="238" t="str">
        <f>E7</f>
        <v>Rekonstrukce zázemí stávajícího objektu koupaliště v Mimoni - exteriér</v>
      </c>
      <c r="F118" s="239"/>
      <c r="G118" s="239"/>
      <c r="H118" s="239"/>
      <c r="L118" s="32"/>
    </row>
    <row r="119" spans="2:63" s="1" customFormat="1" ht="12" customHeight="1">
      <c r="B119" s="32"/>
      <c r="C119" s="27" t="s">
        <v>94</v>
      </c>
      <c r="L119" s="32"/>
    </row>
    <row r="120" spans="2:63" s="1" customFormat="1" ht="16.5" customHeight="1">
      <c r="B120" s="32"/>
      <c r="E120" s="199" t="str">
        <f>E9</f>
        <v>SO 01 - Stavební práce - fasáda</v>
      </c>
      <c r="F120" s="240"/>
      <c r="G120" s="240"/>
      <c r="H120" s="240"/>
      <c r="L120" s="32"/>
    </row>
    <row r="121" spans="2:63" s="1" customFormat="1" ht="6.95" customHeight="1">
      <c r="B121" s="32"/>
      <c r="L121" s="32"/>
    </row>
    <row r="122" spans="2:63" s="1" customFormat="1" ht="12" customHeight="1">
      <c r="B122" s="32"/>
      <c r="C122" s="27" t="s">
        <v>20</v>
      </c>
      <c r="F122" s="25" t="str">
        <f>F12</f>
        <v xml:space="preserve"> </v>
      </c>
      <c r="I122" s="27" t="s">
        <v>22</v>
      </c>
      <c r="J122" s="52" t="str">
        <f>IF(J12="","",J12)</f>
        <v>3. 11. 2023</v>
      </c>
      <c r="L122" s="32"/>
    </row>
    <row r="123" spans="2:63" s="1" customFormat="1" ht="6.95" customHeight="1">
      <c r="B123" s="32"/>
      <c r="L123" s="32"/>
    </row>
    <row r="124" spans="2:63" s="1" customFormat="1" ht="15.2" customHeight="1">
      <c r="B124" s="32"/>
      <c r="C124" s="27" t="s">
        <v>24</v>
      </c>
      <c r="F124" s="25" t="str">
        <f>E15</f>
        <v xml:space="preserve"> </v>
      </c>
      <c r="I124" s="27" t="s">
        <v>29</v>
      </c>
      <c r="J124" s="30" t="str">
        <f>E21</f>
        <v xml:space="preserve"> </v>
      </c>
      <c r="L124" s="32"/>
    </row>
    <row r="125" spans="2:63" s="1" customFormat="1" ht="15.2" customHeight="1">
      <c r="B125" s="32"/>
      <c r="C125" s="27" t="s">
        <v>27</v>
      </c>
      <c r="F125" s="25" t="str">
        <f>IF(E18="","",E18)</f>
        <v>Vyplň údaj</v>
      </c>
      <c r="I125" s="27" t="s">
        <v>31</v>
      </c>
      <c r="J125" s="30" t="str">
        <f>E24</f>
        <v xml:space="preserve"> </v>
      </c>
      <c r="L125" s="32"/>
    </row>
    <row r="126" spans="2:63" s="1" customFormat="1" ht="10.35" customHeight="1">
      <c r="B126" s="32"/>
      <c r="L126" s="32"/>
    </row>
    <row r="127" spans="2:63" s="10" customFormat="1" ht="29.25" customHeight="1">
      <c r="B127" s="112"/>
      <c r="C127" s="113" t="s">
        <v>114</v>
      </c>
      <c r="D127" s="114" t="s">
        <v>58</v>
      </c>
      <c r="E127" s="114" t="s">
        <v>54</v>
      </c>
      <c r="F127" s="114" t="s">
        <v>55</v>
      </c>
      <c r="G127" s="114" t="s">
        <v>115</v>
      </c>
      <c r="H127" s="114" t="s">
        <v>116</v>
      </c>
      <c r="I127" s="114" t="s">
        <v>117</v>
      </c>
      <c r="J127" s="114" t="s">
        <v>98</v>
      </c>
      <c r="K127" s="115" t="s">
        <v>118</v>
      </c>
      <c r="L127" s="112"/>
      <c r="M127" s="59" t="s">
        <v>1</v>
      </c>
      <c r="N127" s="60" t="s">
        <v>37</v>
      </c>
      <c r="O127" s="60" t="s">
        <v>119</v>
      </c>
      <c r="P127" s="60" t="s">
        <v>120</v>
      </c>
      <c r="Q127" s="60" t="s">
        <v>121</v>
      </c>
      <c r="R127" s="60" t="s">
        <v>122</v>
      </c>
      <c r="S127" s="60" t="s">
        <v>123</v>
      </c>
      <c r="T127" s="61" t="s">
        <v>124</v>
      </c>
    </row>
    <row r="128" spans="2:63" s="1" customFormat="1" ht="22.9" customHeight="1">
      <c r="B128" s="32"/>
      <c r="C128" s="64" t="s">
        <v>125</v>
      </c>
      <c r="J128" s="116">
        <f>BK128</f>
        <v>0</v>
      </c>
      <c r="L128" s="32"/>
      <c r="M128" s="62"/>
      <c r="N128" s="53"/>
      <c r="O128" s="53"/>
      <c r="P128" s="117">
        <f>P129+P167+P187+P202+P269+P287+P289+P314</f>
        <v>0</v>
      </c>
      <c r="Q128" s="53"/>
      <c r="R128" s="117">
        <f>R129+R167+R187+R202+R269+R287+R289+R314</f>
        <v>11.415184980000001</v>
      </c>
      <c r="S128" s="53"/>
      <c r="T128" s="118">
        <f>T129+T167+T187+T202+T269+T287+T289+T314</f>
        <v>27.927980999999999</v>
      </c>
      <c r="AT128" s="17" t="s">
        <v>72</v>
      </c>
      <c r="AU128" s="17" t="s">
        <v>100</v>
      </c>
      <c r="BK128" s="119">
        <f>BK129+BK167+BK187+BK202+BK269+BK287+BK289+BK314</f>
        <v>0</v>
      </c>
    </row>
    <row r="129" spans="2:65" s="11" customFormat="1" ht="25.9" customHeight="1">
      <c r="B129" s="120"/>
      <c r="D129" s="121" t="s">
        <v>72</v>
      </c>
      <c r="E129" s="122" t="s">
        <v>126</v>
      </c>
      <c r="F129" s="122" t="s">
        <v>127</v>
      </c>
      <c r="I129" s="123"/>
      <c r="J129" s="124">
        <f>BK129</f>
        <v>0</v>
      </c>
      <c r="L129" s="120"/>
      <c r="M129" s="125"/>
      <c r="P129" s="126">
        <f>P130+P145+P163</f>
        <v>0</v>
      </c>
      <c r="R129" s="126">
        <f>R130+R145+R163</f>
        <v>5.8081490000000002</v>
      </c>
      <c r="T129" s="127">
        <f>T130+T145+T163</f>
        <v>18.385621</v>
      </c>
      <c r="AR129" s="121" t="s">
        <v>81</v>
      </c>
      <c r="AT129" s="128" t="s">
        <v>72</v>
      </c>
      <c r="AU129" s="128" t="s">
        <v>73</v>
      </c>
      <c r="AY129" s="121" t="s">
        <v>128</v>
      </c>
      <c r="BK129" s="129">
        <f>BK130+BK145+BK163</f>
        <v>0</v>
      </c>
    </row>
    <row r="130" spans="2:65" s="11" customFormat="1" ht="22.9" customHeight="1">
      <c r="B130" s="120"/>
      <c r="D130" s="121" t="s">
        <v>72</v>
      </c>
      <c r="E130" s="130" t="s">
        <v>129</v>
      </c>
      <c r="F130" s="130" t="s">
        <v>130</v>
      </c>
      <c r="I130" s="123"/>
      <c r="J130" s="131">
        <f>BK130</f>
        <v>0</v>
      </c>
      <c r="L130" s="120"/>
      <c r="M130" s="125"/>
      <c r="P130" s="126">
        <f>SUM(P131:P144)</f>
        <v>0</v>
      </c>
      <c r="R130" s="126">
        <f>SUM(R131:R144)</f>
        <v>5.8081490000000002</v>
      </c>
      <c r="T130" s="127">
        <f>SUM(T131:T144)</f>
        <v>1.111E-3</v>
      </c>
      <c r="AR130" s="121" t="s">
        <v>81</v>
      </c>
      <c r="AT130" s="128" t="s">
        <v>72</v>
      </c>
      <c r="AU130" s="128" t="s">
        <v>81</v>
      </c>
      <c r="AY130" s="121" t="s">
        <v>128</v>
      </c>
      <c r="BK130" s="129">
        <f>SUM(BK131:BK144)</f>
        <v>0</v>
      </c>
    </row>
    <row r="131" spans="2:65" s="1" customFormat="1" ht="37.9" customHeight="1">
      <c r="B131" s="132"/>
      <c r="C131" s="133" t="s">
        <v>131</v>
      </c>
      <c r="D131" s="133" t="s">
        <v>132</v>
      </c>
      <c r="E131" s="134" t="s">
        <v>133</v>
      </c>
      <c r="F131" s="135" t="s">
        <v>134</v>
      </c>
      <c r="G131" s="136" t="s">
        <v>135</v>
      </c>
      <c r="H131" s="137">
        <v>54</v>
      </c>
      <c r="I131" s="138">
        <v>0</v>
      </c>
      <c r="J131" s="139">
        <f>ROUND(I131*H131,2)</f>
        <v>0</v>
      </c>
      <c r="K131" s="135" t="s">
        <v>1</v>
      </c>
      <c r="L131" s="32"/>
      <c r="M131" s="140" t="s">
        <v>1</v>
      </c>
      <c r="N131" s="141" t="s">
        <v>38</v>
      </c>
      <c r="P131" s="142">
        <f>O131*H131</f>
        <v>0</v>
      </c>
      <c r="Q131" s="142">
        <v>7.3669999999999999E-2</v>
      </c>
      <c r="R131" s="142">
        <f>Q131*H131</f>
        <v>3.97818</v>
      </c>
      <c r="S131" s="142">
        <v>0</v>
      </c>
      <c r="T131" s="143">
        <f>S131*H131</f>
        <v>0</v>
      </c>
      <c r="AR131" s="144" t="s">
        <v>136</v>
      </c>
      <c r="AT131" s="144" t="s">
        <v>132</v>
      </c>
      <c r="AU131" s="144" t="s">
        <v>83</v>
      </c>
      <c r="AY131" s="17" t="s">
        <v>128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7" t="s">
        <v>81</v>
      </c>
      <c r="BK131" s="145">
        <f>ROUND(I131*H131,2)</f>
        <v>0</v>
      </c>
      <c r="BL131" s="17" t="s">
        <v>136</v>
      </c>
      <c r="BM131" s="144" t="s">
        <v>137</v>
      </c>
    </row>
    <row r="132" spans="2:65" s="12" customFormat="1" ht="11.25">
      <c r="B132" s="146"/>
      <c r="D132" s="147" t="s">
        <v>138</v>
      </c>
      <c r="E132" s="148" t="s">
        <v>1</v>
      </c>
      <c r="F132" s="149" t="s">
        <v>139</v>
      </c>
      <c r="H132" s="148" t="s">
        <v>1</v>
      </c>
      <c r="I132" s="150"/>
      <c r="L132" s="146"/>
      <c r="M132" s="151"/>
      <c r="T132" s="152"/>
      <c r="AT132" s="148" t="s">
        <v>138</v>
      </c>
      <c r="AU132" s="148" t="s">
        <v>83</v>
      </c>
      <c r="AV132" s="12" t="s">
        <v>81</v>
      </c>
      <c r="AW132" s="12" t="s">
        <v>30</v>
      </c>
      <c r="AX132" s="12" t="s">
        <v>73</v>
      </c>
      <c r="AY132" s="148" t="s">
        <v>128</v>
      </c>
    </row>
    <row r="133" spans="2:65" s="13" customFormat="1" ht="11.25">
      <c r="B133" s="153"/>
      <c r="D133" s="147" t="s">
        <v>138</v>
      </c>
      <c r="E133" s="154" t="s">
        <v>1</v>
      </c>
      <c r="F133" s="155" t="s">
        <v>140</v>
      </c>
      <c r="H133" s="156">
        <v>48</v>
      </c>
      <c r="I133" s="157"/>
      <c r="L133" s="153"/>
      <c r="M133" s="158"/>
      <c r="T133" s="159"/>
      <c r="AT133" s="154" t="s">
        <v>138</v>
      </c>
      <c r="AU133" s="154" t="s">
        <v>83</v>
      </c>
      <c r="AV133" s="13" t="s">
        <v>83</v>
      </c>
      <c r="AW133" s="13" t="s">
        <v>30</v>
      </c>
      <c r="AX133" s="13" t="s">
        <v>73</v>
      </c>
      <c r="AY133" s="154" t="s">
        <v>128</v>
      </c>
    </row>
    <row r="134" spans="2:65" s="12" customFormat="1" ht="11.25">
      <c r="B134" s="146"/>
      <c r="D134" s="147" t="s">
        <v>138</v>
      </c>
      <c r="E134" s="148" t="s">
        <v>1</v>
      </c>
      <c r="F134" s="149" t="s">
        <v>141</v>
      </c>
      <c r="H134" s="148" t="s">
        <v>1</v>
      </c>
      <c r="I134" s="150"/>
      <c r="L134" s="146"/>
      <c r="M134" s="151"/>
      <c r="T134" s="152"/>
      <c r="AT134" s="148" t="s">
        <v>138</v>
      </c>
      <c r="AU134" s="148" t="s">
        <v>83</v>
      </c>
      <c r="AV134" s="12" t="s">
        <v>81</v>
      </c>
      <c r="AW134" s="12" t="s">
        <v>30</v>
      </c>
      <c r="AX134" s="12" t="s">
        <v>73</v>
      </c>
      <c r="AY134" s="148" t="s">
        <v>128</v>
      </c>
    </row>
    <row r="135" spans="2:65" s="13" customFormat="1" ht="11.25">
      <c r="B135" s="153"/>
      <c r="D135" s="147" t="s">
        <v>138</v>
      </c>
      <c r="E135" s="154" t="s">
        <v>1</v>
      </c>
      <c r="F135" s="155" t="s">
        <v>142</v>
      </c>
      <c r="H135" s="156">
        <v>6</v>
      </c>
      <c r="I135" s="157"/>
      <c r="L135" s="153"/>
      <c r="M135" s="158"/>
      <c r="T135" s="159"/>
      <c r="AT135" s="154" t="s">
        <v>138</v>
      </c>
      <c r="AU135" s="154" t="s">
        <v>83</v>
      </c>
      <c r="AV135" s="13" t="s">
        <v>83</v>
      </c>
      <c r="AW135" s="13" t="s">
        <v>30</v>
      </c>
      <c r="AX135" s="13" t="s">
        <v>73</v>
      </c>
      <c r="AY135" s="154" t="s">
        <v>128</v>
      </c>
    </row>
    <row r="136" spans="2:65" s="14" customFormat="1" ht="11.25">
      <c r="B136" s="160"/>
      <c r="D136" s="147" t="s">
        <v>138</v>
      </c>
      <c r="E136" s="161" t="s">
        <v>1</v>
      </c>
      <c r="F136" s="162" t="s">
        <v>143</v>
      </c>
      <c r="H136" s="163">
        <v>54</v>
      </c>
      <c r="I136" s="164"/>
      <c r="L136" s="160"/>
      <c r="M136" s="165"/>
      <c r="T136" s="166"/>
      <c r="AT136" s="161" t="s">
        <v>138</v>
      </c>
      <c r="AU136" s="161" t="s">
        <v>83</v>
      </c>
      <c r="AV136" s="14" t="s">
        <v>136</v>
      </c>
      <c r="AW136" s="14" t="s">
        <v>30</v>
      </c>
      <c r="AX136" s="14" t="s">
        <v>81</v>
      </c>
      <c r="AY136" s="161" t="s">
        <v>128</v>
      </c>
    </row>
    <row r="137" spans="2:65" s="1" customFormat="1" ht="33" customHeight="1">
      <c r="B137" s="132"/>
      <c r="C137" s="133" t="s">
        <v>144</v>
      </c>
      <c r="D137" s="133" t="s">
        <v>132</v>
      </c>
      <c r="E137" s="134" t="s">
        <v>145</v>
      </c>
      <c r="F137" s="135" t="s">
        <v>146</v>
      </c>
      <c r="G137" s="136" t="s">
        <v>147</v>
      </c>
      <c r="H137" s="137">
        <v>0.6</v>
      </c>
      <c r="I137" s="138"/>
      <c r="J137" s="139">
        <f>ROUND(I137*H137,2)</f>
        <v>0</v>
      </c>
      <c r="K137" s="135" t="s">
        <v>1</v>
      </c>
      <c r="L137" s="32"/>
      <c r="M137" s="140" t="s">
        <v>1</v>
      </c>
      <c r="N137" s="141" t="s">
        <v>38</v>
      </c>
      <c r="P137" s="142">
        <f>O137*H137</f>
        <v>0</v>
      </c>
      <c r="Q137" s="142">
        <v>1.3271500000000001</v>
      </c>
      <c r="R137" s="142">
        <f>Q137*H137</f>
        <v>0.79629000000000005</v>
      </c>
      <c r="S137" s="142">
        <v>0</v>
      </c>
      <c r="T137" s="143">
        <f>S137*H137</f>
        <v>0</v>
      </c>
      <c r="AR137" s="144" t="s">
        <v>136</v>
      </c>
      <c r="AT137" s="144" t="s">
        <v>132</v>
      </c>
      <c r="AU137" s="144" t="s">
        <v>83</v>
      </c>
      <c r="AY137" s="17" t="s">
        <v>128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7" t="s">
        <v>81</v>
      </c>
      <c r="BK137" s="145">
        <f>ROUND(I137*H137,2)</f>
        <v>0</v>
      </c>
      <c r="BL137" s="17" t="s">
        <v>136</v>
      </c>
      <c r="BM137" s="144" t="s">
        <v>148</v>
      </c>
    </row>
    <row r="138" spans="2:65" s="12" customFormat="1" ht="11.25">
      <c r="B138" s="146"/>
      <c r="D138" s="147" t="s">
        <v>138</v>
      </c>
      <c r="E138" s="148" t="s">
        <v>1</v>
      </c>
      <c r="F138" s="149" t="s">
        <v>149</v>
      </c>
      <c r="H138" s="148" t="s">
        <v>1</v>
      </c>
      <c r="I138" s="150"/>
      <c r="L138" s="146"/>
      <c r="M138" s="151"/>
      <c r="T138" s="152"/>
      <c r="AT138" s="148" t="s">
        <v>138</v>
      </c>
      <c r="AU138" s="148" t="s">
        <v>83</v>
      </c>
      <c r="AV138" s="12" t="s">
        <v>81</v>
      </c>
      <c r="AW138" s="12" t="s">
        <v>30</v>
      </c>
      <c r="AX138" s="12" t="s">
        <v>73</v>
      </c>
      <c r="AY138" s="148" t="s">
        <v>128</v>
      </c>
    </row>
    <row r="139" spans="2:65" s="13" customFormat="1" ht="11.25">
      <c r="B139" s="153"/>
      <c r="D139" s="147" t="s">
        <v>138</v>
      </c>
      <c r="E139" s="154" t="s">
        <v>1</v>
      </c>
      <c r="F139" s="155" t="s">
        <v>150</v>
      </c>
      <c r="H139" s="156">
        <v>0.6</v>
      </c>
      <c r="I139" s="157"/>
      <c r="L139" s="153"/>
      <c r="M139" s="158"/>
      <c r="T139" s="159"/>
      <c r="AT139" s="154" t="s">
        <v>138</v>
      </c>
      <c r="AU139" s="154" t="s">
        <v>83</v>
      </c>
      <c r="AV139" s="13" t="s">
        <v>83</v>
      </c>
      <c r="AW139" s="13" t="s">
        <v>30</v>
      </c>
      <c r="AX139" s="13" t="s">
        <v>81</v>
      </c>
      <c r="AY139" s="154" t="s">
        <v>128</v>
      </c>
    </row>
    <row r="140" spans="2:65" s="1" customFormat="1" ht="24.2" customHeight="1">
      <c r="B140" s="132"/>
      <c r="C140" s="133" t="s">
        <v>151</v>
      </c>
      <c r="D140" s="133" t="s">
        <v>132</v>
      </c>
      <c r="E140" s="134" t="s">
        <v>152</v>
      </c>
      <c r="F140" s="135" t="s">
        <v>153</v>
      </c>
      <c r="G140" s="136" t="s">
        <v>135</v>
      </c>
      <c r="H140" s="137">
        <v>12</v>
      </c>
      <c r="I140" s="138"/>
      <c r="J140" s="139">
        <f>ROUND(I140*H140,2)</f>
        <v>0</v>
      </c>
      <c r="K140" s="135" t="s">
        <v>154</v>
      </c>
      <c r="L140" s="32"/>
      <c r="M140" s="140" t="s">
        <v>1</v>
      </c>
      <c r="N140" s="141" t="s">
        <v>38</v>
      </c>
      <c r="P140" s="142">
        <f>O140*H140</f>
        <v>0</v>
      </c>
      <c r="Q140" s="142">
        <v>7.2120000000000004E-2</v>
      </c>
      <c r="R140" s="142">
        <f>Q140*H140</f>
        <v>0.86543999999999999</v>
      </c>
      <c r="S140" s="142">
        <v>0</v>
      </c>
      <c r="T140" s="143">
        <f>S140*H140</f>
        <v>0</v>
      </c>
      <c r="AR140" s="144" t="s">
        <v>136</v>
      </c>
      <c r="AT140" s="144" t="s">
        <v>132</v>
      </c>
      <c r="AU140" s="144" t="s">
        <v>83</v>
      </c>
      <c r="AY140" s="17" t="s">
        <v>128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7" t="s">
        <v>81</v>
      </c>
      <c r="BK140" s="145">
        <f>ROUND(I140*H140,2)</f>
        <v>0</v>
      </c>
      <c r="BL140" s="17" t="s">
        <v>136</v>
      </c>
      <c r="BM140" s="144" t="s">
        <v>155</v>
      </c>
    </row>
    <row r="141" spans="2:65" s="1" customFormat="1" ht="24.2" customHeight="1">
      <c r="B141" s="132"/>
      <c r="C141" s="133" t="s">
        <v>156</v>
      </c>
      <c r="D141" s="133" t="s">
        <v>132</v>
      </c>
      <c r="E141" s="134" t="s">
        <v>157</v>
      </c>
      <c r="F141" s="135" t="s">
        <v>158</v>
      </c>
      <c r="G141" s="136" t="s">
        <v>159</v>
      </c>
      <c r="H141" s="137">
        <v>111.1</v>
      </c>
      <c r="I141" s="138"/>
      <c r="J141" s="139">
        <f>ROUND(I141*H141,2)</f>
        <v>0</v>
      </c>
      <c r="K141" s="135" t="s">
        <v>1</v>
      </c>
      <c r="L141" s="32"/>
      <c r="M141" s="140" t="s">
        <v>1</v>
      </c>
      <c r="N141" s="141" t="s">
        <v>38</v>
      </c>
      <c r="P141" s="142">
        <f>O141*H141</f>
        <v>0</v>
      </c>
      <c r="Q141" s="142">
        <v>1.1900000000000001E-3</v>
      </c>
      <c r="R141" s="142">
        <f>Q141*H141</f>
        <v>0.13220899999999999</v>
      </c>
      <c r="S141" s="142">
        <v>1.0000000000000001E-5</v>
      </c>
      <c r="T141" s="143">
        <f>S141*H141</f>
        <v>1.111E-3</v>
      </c>
      <c r="AR141" s="144" t="s">
        <v>136</v>
      </c>
      <c r="AT141" s="144" t="s">
        <v>132</v>
      </c>
      <c r="AU141" s="144" t="s">
        <v>83</v>
      </c>
      <c r="AY141" s="17" t="s">
        <v>128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7" t="s">
        <v>81</v>
      </c>
      <c r="BK141" s="145">
        <f>ROUND(I141*H141,2)</f>
        <v>0</v>
      </c>
      <c r="BL141" s="17" t="s">
        <v>136</v>
      </c>
      <c r="BM141" s="144" t="s">
        <v>160</v>
      </c>
    </row>
    <row r="142" spans="2:65" s="12" customFormat="1" ht="11.25">
      <c r="B142" s="146"/>
      <c r="D142" s="147" t="s">
        <v>138</v>
      </c>
      <c r="E142" s="148" t="s">
        <v>1</v>
      </c>
      <c r="F142" s="149" t="s">
        <v>161</v>
      </c>
      <c r="H142" s="148" t="s">
        <v>1</v>
      </c>
      <c r="I142" s="150"/>
      <c r="L142" s="146"/>
      <c r="M142" s="151"/>
      <c r="T142" s="152"/>
      <c r="AT142" s="148" t="s">
        <v>138</v>
      </c>
      <c r="AU142" s="148" t="s">
        <v>83</v>
      </c>
      <c r="AV142" s="12" t="s">
        <v>81</v>
      </c>
      <c r="AW142" s="12" t="s">
        <v>30</v>
      </c>
      <c r="AX142" s="12" t="s">
        <v>73</v>
      </c>
      <c r="AY142" s="148" t="s">
        <v>128</v>
      </c>
    </row>
    <row r="143" spans="2:65" s="13" customFormat="1" ht="11.25">
      <c r="B143" s="153"/>
      <c r="D143" s="147" t="s">
        <v>138</v>
      </c>
      <c r="E143" s="154" t="s">
        <v>1</v>
      </c>
      <c r="F143" s="155" t="s">
        <v>162</v>
      </c>
      <c r="H143" s="156">
        <v>111.1</v>
      </c>
      <c r="I143" s="157"/>
      <c r="L143" s="153"/>
      <c r="M143" s="158"/>
      <c r="T143" s="159"/>
      <c r="AT143" s="154" t="s">
        <v>138</v>
      </c>
      <c r="AU143" s="154" t="s">
        <v>83</v>
      </c>
      <c r="AV143" s="13" t="s">
        <v>83</v>
      </c>
      <c r="AW143" s="13" t="s">
        <v>30</v>
      </c>
      <c r="AX143" s="13" t="s">
        <v>81</v>
      </c>
      <c r="AY143" s="154" t="s">
        <v>128</v>
      </c>
    </row>
    <row r="144" spans="2:65" s="1" customFormat="1" ht="37.9" customHeight="1">
      <c r="B144" s="132"/>
      <c r="C144" s="133" t="s">
        <v>163</v>
      </c>
      <c r="D144" s="133" t="s">
        <v>132</v>
      </c>
      <c r="E144" s="134" t="s">
        <v>164</v>
      </c>
      <c r="F144" s="135" t="s">
        <v>165</v>
      </c>
      <c r="G144" s="136" t="s">
        <v>166</v>
      </c>
      <c r="H144" s="137">
        <v>1</v>
      </c>
      <c r="I144" s="138"/>
      <c r="J144" s="139">
        <f>ROUND(I144*H144,2)</f>
        <v>0</v>
      </c>
      <c r="K144" s="135" t="s">
        <v>154</v>
      </c>
      <c r="L144" s="32"/>
      <c r="M144" s="140" t="s">
        <v>1</v>
      </c>
      <c r="N144" s="141" t="s">
        <v>38</v>
      </c>
      <c r="P144" s="142">
        <f>O144*H144</f>
        <v>0</v>
      </c>
      <c r="Q144" s="142">
        <v>3.603E-2</v>
      </c>
      <c r="R144" s="142">
        <f>Q144*H144</f>
        <v>3.603E-2</v>
      </c>
      <c r="S144" s="142">
        <v>0</v>
      </c>
      <c r="T144" s="143">
        <f>S144*H144</f>
        <v>0</v>
      </c>
      <c r="AR144" s="144" t="s">
        <v>136</v>
      </c>
      <c r="AT144" s="144" t="s">
        <v>132</v>
      </c>
      <c r="AU144" s="144" t="s">
        <v>83</v>
      </c>
      <c r="AY144" s="17" t="s">
        <v>128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7" t="s">
        <v>81</v>
      </c>
      <c r="BK144" s="145">
        <f>ROUND(I144*H144,2)</f>
        <v>0</v>
      </c>
      <c r="BL144" s="17" t="s">
        <v>136</v>
      </c>
      <c r="BM144" s="144" t="s">
        <v>167</v>
      </c>
    </row>
    <row r="145" spans="2:65" s="11" customFormat="1" ht="22.9" customHeight="1">
      <c r="B145" s="120"/>
      <c r="D145" s="121" t="s">
        <v>72</v>
      </c>
      <c r="E145" s="130" t="s">
        <v>168</v>
      </c>
      <c r="F145" s="130" t="s">
        <v>169</v>
      </c>
      <c r="I145" s="123"/>
      <c r="J145" s="131">
        <f>BK145</f>
        <v>0</v>
      </c>
      <c r="L145" s="120"/>
      <c r="M145" s="125"/>
      <c r="P145" s="126">
        <f>SUM(P146:P162)</f>
        <v>0</v>
      </c>
      <c r="R145" s="126">
        <f>SUM(R146:R162)</f>
        <v>0</v>
      </c>
      <c r="T145" s="127">
        <f>SUM(T146:T162)</f>
        <v>18.384509999999999</v>
      </c>
      <c r="AR145" s="121" t="s">
        <v>81</v>
      </c>
      <c r="AT145" s="128" t="s">
        <v>72</v>
      </c>
      <c r="AU145" s="128" t="s">
        <v>81</v>
      </c>
      <c r="AY145" s="121" t="s">
        <v>128</v>
      </c>
      <c r="BK145" s="129">
        <f>SUM(BK146:BK162)</f>
        <v>0</v>
      </c>
    </row>
    <row r="146" spans="2:65" s="1" customFormat="1" ht="24.2" customHeight="1">
      <c r="B146" s="132"/>
      <c r="C146" s="133" t="s">
        <v>170</v>
      </c>
      <c r="D146" s="133" t="s">
        <v>132</v>
      </c>
      <c r="E146" s="134" t="s">
        <v>171</v>
      </c>
      <c r="F146" s="135" t="s">
        <v>172</v>
      </c>
      <c r="G146" s="136" t="s">
        <v>173</v>
      </c>
      <c r="H146" s="137">
        <v>21.437999999999999</v>
      </c>
      <c r="I146" s="138"/>
      <c r="J146" s="139">
        <f>ROUND(I146*H146,2)</f>
        <v>0</v>
      </c>
      <c r="K146" s="135" t="s">
        <v>154</v>
      </c>
      <c r="L146" s="32"/>
      <c r="M146" s="140" t="s">
        <v>1</v>
      </c>
      <c r="N146" s="141" t="s">
        <v>38</v>
      </c>
      <c r="P146" s="142">
        <f>O146*H146</f>
        <v>0</v>
      </c>
      <c r="Q146" s="142">
        <v>0</v>
      </c>
      <c r="R146" s="142">
        <f>Q146*H146</f>
        <v>0</v>
      </c>
      <c r="S146" s="142">
        <v>5.3999999999999999E-2</v>
      </c>
      <c r="T146" s="143">
        <f>S146*H146</f>
        <v>1.1576519999999999</v>
      </c>
      <c r="AR146" s="144" t="s">
        <v>136</v>
      </c>
      <c r="AT146" s="144" t="s">
        <v>132</v>
      </c>
      <c r="AU146" s="144" t="s">
        <v>83</v>
      </c>
      <c r="AY146" s="17" t="s">
        <v>128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7" t="s">
        <v>81</v>
      </c>
      <c r="BK146" s="145">
        <f>ROUND(I146*H146,2)</f>
        <v>0</v>
      </c>
      <c r="BL146" s="17" t="s">
        <v>136</v>
      </c>
      <c r="BM146" s="144" t="s">
        <v>174</v>
      </c>
    </row>
    <row r="147" spans="2:65" s="13" customFormat="1" ht="11.25">
      <c r="B147" s="153"/>
      <c r="D147" s="147" t="s">
        <v>138</v>
      </c>
      <c r="E147" s="154" t="s">
        <v>1</v>
      </c>
      <c r="F147" s="155" t="s">
        <v>175</v>
      </c>
      <c r="H147" s="156">
        <v>21.437999999999999</v>
      </c>
      <c r="I147" s="157"/>
      <c r="L147" s="153"/>
      <c r="M147" s="158"/>
      <c r="T147" s="159"/>
      <c r="AT147" s="154" t="s">
        <v>138</v>
      </c>
      <c r="AU147" s="154" t="s">
        <v>83</v>
      </c>
      <c r="AV147" s="13" t="s">
        <v>83</v>
      </c>
      <c r="AW147" s="13" t="s">
        <v>30</v>
      </c>
      <c r="AX147" s="13" t="s">
        <v>81</v>
      </c>
      <c r="AY147" s="154" t="s">
        <v>128</v>
      </c>
    </row>
    <row r="148" spans="2:65" s="1" customFormat="1" ht="24.2" customHeight="1">
      <c r="B148" s="132"/>
      <c r="C148" s="133" t="s">
        <v>176</v>
      </c>
      <c r="D148" s="133" t="s">
        <v>132</v>
      </c>
      <c r="E148" s="134" t="s">
        <v>177</v>
      </c>
      <c r="F148" s="135" t="s">
        <v>178</v>
      </c>
      <c r="G148" s="136" t="s">
        <v>147</v>
      </c>
      <c r="H148" s="137">
        <v>4.5149999999999997</v>
      </c>
      <c r="I148" s="138"/>
      <c r="J148" s="139">
        <f>ROUND(I148*H148,2)</f>
        <v>0</v>
      </c>
      <c r="K148" s="135" t="s">
        <v>154</v>
      </c>
      <c r="L148" s="32"/>
      <c r="M148" s="140" t="s">
        <v>1</v>
      </c>
      <c r="N148" s="141" t="s">
        <v>38</v>
      </c>
      <c r="P148" s="142">
        <f>O148*H148</f>
        <v>0</v>
      </c>
      <c r="Q148" s="142">
        <v>0</v>
      </c>
      <c r="R148" s="142">
        <f>Q148*H148</f>
        <v>0</v>
      </c>
      <c r="S148" s="142">
        <v>1.8</v>
      </c>
      <c r="T148" s="143">
        <f>S148*H148</f>
        <v>8.1269999999999989</v>
      </c>
      <c r="AR148" s="144" t="s">
        <v>136</v>
      </c>
      <c r="AT148" s="144" t="s">
        <v>132</v>
      </c>
      <c r="AU148" s="144" t="s">
        <v>83</v>
      </c>
      <c r="AY148" s="17" t="s">
        <v>128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7" t="s">
        <v>81</v>
      </c>
      <c r="BK148" s="145">
        <f>ROUND(I148*H148,2)</f>
        <v>0</v>
      </c>
      <c r="BL148" s="17" t="s">
        <v>136</v>
      </c>
      <c r="BM148" s="144" t="s">
        <v>179</v>
      </c>
    </row>
    <row r="149" spans="2:65" s="13" customFormat="1" ht="11.25">
      <c r="B149" s="153"/>
      <c r="D149" s="147" t="s">
        <v>138</v>
      </c>
      <c r="E149" s="154" t="s">
        <v>1</v>
      </c>
      <c r="F149" s="155" t="s">
        <v>180</v>
      </c>
      <c r="H149" s="156">
        <v>2.1</v>
      </c>
      <c r="I149" s="157"/>
      <c r="L149" s="153"/>
      <c r="M149" s="158"/>
      <c r="T149" s="159"/>
      <c r="AT149" s="154" t="s">
        <v>138</v>
      </c>
      <c r="AU149" s="154" t="s">
        <v>83</v>
      </c>
      <c r="AV149" s="13" t="s">
        <v>83</v>
      </c>
      <c r="AW149" s="13" t="s">
        <v>30</v>
      </c>
      <c r="AX149" s="13" t="s">
        <v>73</v>
      </c>
      <c r="AY149" s="154" t="s">
        <v>128</v>
      </c>
    </row>
    <row r="150" spans="2:65" s="13" customFormat="1" ht="11.25">
      <c r="B150" s="153"/>
      <c r="D150" s="147" t="s">
        <v>138</v>
      </c>
      <c r="E150" s="154" t="s">
        <v>1</v>
      </c>
      <c r="F150" s="155" t="s">
        <v>181</v>
      </c>
      <c r="H150" s="156">
        <v>2.415</v>
      </c>
      <c r="I150" s="157"/>
      <c r="L150" s="153"/>
      <c r="M150" s="158"/>
      <c r="T150" s="159"/>
      <c r="AT150" s="154" t="s">
        <v>138</v>
      </c>
      <c r="AU150" s="154" t="s">
        <v>83</v>
      </c>
      <c r="AV150" s="13" t="s">
        <v>83</v>
      </c>
      <c r="AW150" s="13" t="s">
        <v>30</v>
      </c>
      <c r="AX150" s="13" t="s">
        <v>73</v>
      </c>
      <c r="AY150" s="154" t="s">
        <v>128</v>
      </c>
    </row>
    <row r="151" spans="2:65" s="14" customFormat="1" ht="11.25">
      <c r="B151" s="160"/>
      <c r="D151" s="147" t="s">
        <v>138</v>
      </c>
      <c r="E151" s="161" t="s">
        <v>1</v>
      </c>
      <c r="F151" s="162" t="s">
        <v>143</v>
      </c>
      <c r="H151" s="163">
        <v>4.5149999999999997</v>
      </c>
      <c r="I151" s="164"/>
      <c r="L151" s="160"/>
      <c r="M151" s="165"/>
      <c r="T151" s="166"/>
      <c r="AT151" s="161" t="s">
        <v>138</v>
      </c>
      <c r="AU151" s="161" t="s">
        <v>83</v>
      </c>
      <c r="AV151" s="14" t="s">
        <v>136</v>
      </c>
      <c r="AW151" s="14" t="s">
        <v>30</v>
      </c>
      <c r="AX151" s="14" t="s">
        <v>81</v>
      </c>
      <c r="AY151" s="161" t="s">
        <v>128</v>
      </c>
    </row>
    <row r="152" spans="2:65" s="1" customFormat="1" ht="37.9" customHeight="1">
      <c r="B152" s="132"/>
      <c r="C152" s="133" t="s">
        <v>182</v>
      </c>
      <c r="D152" s="133" t="s">
        <v>132</v>
      </c>
      <c r="E152" s="134" t="s">
        <v>183</v>
      </c>
      <c r="F152" s="135" t="s">
        <v>184</v>
      </c>
      <c r="G152" s="136" t="s">
        <v>173</v>
      </c>
      <c r="H152" s="137">
        <v>197.82300000000001</v>
      </c>
      <c r="I152" s="138"/>
      <c r="J152" s="139">
        <f>ROUND(I152*H152,2)</f>
        <v>0</v>
      </c>
      <c r="K152" s="135" t="s">
        <v>1</v>
      </c>
      <c r="L152" s="32"/>
      <c r="M152" s="140" t="s">
        <v>1</v>
      </c>
      <c r="N152" s="141" t="s">
        <v>38</v>
      </c>
      <c r="P152" s="142">
        <f>O152*H152</f>
        <v>0</v>
      </c>
      <c r="Q152" s="142">
        <v>0</v>
      </c>
      <c r="R152" s="142">
        <f>Q152*H152</f>
        <v>0</v>
      </c>
      <c r="S152" s="142">
        <v>4.5999999999999999E-2</v>
      </c>
      <c r="T152" s="143">
        <f>S152*H152</f>
        <v>9.0998579999999993</v>
      </c>
      <c r="AR152" s="144" t="s">
        <v>136</v>
      </c>
      <c r="AT152" s="144" t="s">
        <v>132</v>
      </c>
      <c r="AU152" s="144" t="s">
        <v>83</v>
      </c>
      <c r="AY152" s="17" t="s">
        <v>128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7" t="s">
        <v>81</v>
      </c>
      <c r="BK152" s="145">
        <f>ROUND(I152*H152,2)</f>
        <v>0</v>
      </c>
      <c r="BL152" s="17" t="s">
        <v>136</v>
      </c>
      <c r="BM152" s="144" t="s">
        <v>185</v>
      </c>
    </row>
    <row r="153" spans="2:65" s="12" customFormat="1" ht="11.25">
      <c r="B153" s="146"/>
      <c r="D153" s="147" t="s">
        <v>138</v>
      </c>
      <c r="E153" s="148" t="s">
        <v>1</v>
      </c>
      <c r="F153" s="149" t="s">
        <v>186</v>
      </c>
      <c r="H153" s="148" t="s">
        <v>1</v>
      </c>
      <c r="I153" s="150"/>
      <c r="L153" s="146"/>
      <c r="M153" s="151"/>
      <c r="T153" s="152"/>
      <c r="AT153" s="148" t="s">
        <v>138</v>
      </c>
      <c r="AU153" s="148" t="s">
        <v>83</v>
      </c>
      <c r="AV153" s="12" t="s">
        <v>81</v>
      </c>
      <c r="AW153" s="12" t="s">
        <v>30</v>
      </c>
      <c r="AX153" s="12" t="s">
        <v>73</v>
      </c>
      <c r="AY153" s="148" t="s">
        <v>128</v>
      </c>
    </row>
    <row r="154" spans="2:65" s="13" customFormat="1" ht="11.25">
      <c r="B154" s="153"/>
      <c r="D154" s="147" t="s">
        <v>138</v>
      </c>
      <c r="E154" s="154" t="s">
        <v>1</v>
      </c>
      <c r="F154" s="155" t="s">
        <v>187</v>
      </c>
      <c r="H154" s="156">
        <v>101.99</v>
      </c>
      <c r="I154" s="157"/>
      <c r="L154" s="153"/>
      <c r="M154" s="158"/>
      <c r="T154" s="159"/>
      <c r="AT154" s="154" t="s">
        <v>138</v>
      </c>
      <c r="AU154" s="154" t="s">
        <v>83</v>
      </c>
      <c r="AV154" s="13" t="s">
        <v>83</v>
      </c>
      <c r="AW154" s="13" t="s">
        <v>30</v>
      </c>
      <c r="AX154" s="13" t="s">
        <v>73</v>
      </c>
      <c r="AY154" s="154" t="s">
        <v>128</v>
      </c>
    </row>
    <row r="155" spans="2:65" s="12" customFormat="1" ht="11.25">
      <c r="B155" s="146"/>
      <c r="D155" s="147" t="s">
        <v>138</v>
      </c>
      <c r="E155" s="148" t="s">
        <v>1</v>
      </c>
      <c r="F155" s="149" t="s">
        <v>188</v>
      </c>
      <c r="H155" s="148" t="s">
        <v>1</v>
      </c>
      <c r="I155" s="150"/>
      <c r="L155" s="146"/>
      <c r="M155" s="151"/>
      <c r="T155" s="152"/>
      <c r="AT155" s="148" t="s">
        <v>138</v>
      </c>
      <c r="AU155" s="148" t="s">
        <v>83</v>
      </c>
      <c r="AV155" s="12" t="s">
        <v>81</v>
      </c>
      <c r="AW155" s="12" t="s">
        <v>30</v>
      </c>
      <c r="AX155" s="12" t="s">
        <v>73</v>
      </c>
      <c r="AY155" s="148" t="s">
        <v>128</v>
      </c>
    </row>
    <row r="156" spans="2:65" s="13" customFormat="1" ht="11.25">
      <c r="B156" s="153"/>
      <c r="D156" s="147" t="s">
        <v>138</v>
      </c>
      <c r="E156" s="154" t="s">
        <v>1</v>
      </c>
      <c r="F156" s="155" t="s">
        <v>189</v>
      </c>
      <c r="H156" s="156">
        <v>89.05</v>
      </c>
      <c r="I156" s="157"/>
      <c r="L156" s="153"/>
      <c r="M156" s="158"/>
      <c r="T156" s="159"/>
      <c r="AT156" s="154" t="s">
        <v>138</v>
      </c>
      <c r="AU156" s="154" t="s">
        <v>83</v>
      </c>
      <c r="AV156" s="13" t="s">
        <v>83</v>
      </c>
      <c r="AW156" s="13" t="s">
        <v>30</v>
      </c>
      <c r="AX156" s="13" t="s">
        <v>73</v>
      </c>
      <c r="AY156" s="154" t="s">
        <v>128</v>
      </c>
    </row>
    <row r="157" spans="2:65" s="12" customFormat="1" ht="11.25">
      <c r="B157" s="146"/>
      <c r="D157" s="147" t="s">
        <v>138</v>
      </c>
      <c r="E157" s="148" t="s">
        <v>1</v>
      </c>
      <c r="F157" s="149" t="s">
        <v>190</v>
      </c>
      <c r="H157" s="148" t="s">
        <v>1</v>
      </c>
      <c r="I157" s="150"/>
      <c r="L157" s="146"/>
      <c r="M157" s="151"/>
      <c r="T157" s="152"/>
      <c r="AT157" s="148" t="s">
        <v>138</v>
      </c>
      <c r="AU157" s="148" t="s">
        <v>83</v>
      </c>
      <c r="AV157" s="12" t="s">
        <v>81</v>
      </c>
      <c r="AW157" s="12" t="s">
        <v>30</v>
      </c>
      <c r="AX157" s="12" t="s">
        <v>73</v>
      </c>
      <c r="AY157" s="148" t="s">
        <v>128</v>
      </c>
    </row>
    <row r="158" spans="2:65" s="13" customFormat="1" ht="11.25">
      <c r="B158" s="153"/>
      <c r="D158" s="147" t="s">
        <v>138</v>
      </c>
      <c r="E158" s="154" t="s">
        <v>1</v>
      </c>
      <c r="F158" s="155" t="s">
        <v>191</v>
      </c>
      <c r="H158" s="156">
        <v>123.36499999999999</v>
      </c>
      <c r="I158" s="157"/>
      <c r="L158" s="153"/>
      <c r="M158" s="158"/>
      <c r="T158" s="159"/>
      <c r="AT158" s="154" t="s">
        <v>138</v>
      </c>
      <c r="AU158" s="154" t="s">
        <v>83</v>
      </c>
      <c r="AV158" s="13" t="s">
        <v>83</v>
      </c>
      <c r="AW158" s="13" t="s">
        <v>30</v>
      </c>
      <c r="AX158" s="13" t="s">
        <v>73</v>
      </c>
      <c r="AY158" s="154" t="s">
        <v>128</v>
      </c>
    </row>
    <row r="159" spans="2:65" s="12" customFormat="1" ht="11.25">
      <c r="B159" s="146"/>
      <c r="D159" s="147" t="s">
        <v>138</v>
      </c>
      <c r="E159" s="148" t="s">
        <v>1</v>
      </c>
      <c r="F159" s="149" t="s">
        <v>192</v>
      </c>
      <c r="H159" s="148" t="s">
        <v>1</v>
      </c>
      <c r="I159" s="150"/>
      <c r="L159" s="146"/>
      <c r="M159" s="151"/>
      <c r="T159" s="152"/>
      <c r="AT159" s="148" t="s">
        <v>138</v>
      </c>
      <c r="AU159" s="148" t="s">
        <v>83</v>
      </c>
      <c r="AV159" s="12" t="s">
        <v>81</v>
      </c>
      <c r="AW159" s="12" t="s">
        <v>30</v>
      </c>
      <c r="AX159" s="12" t="s">
        <v>73</v>
      </c>
      <c r="AY159" s="148" t="s">
        <v>128</v>
      </c>
    </row>
    <row r="160" spans="2:65" s="13" customFormat="1" ht="11.25">
      <c r="B160" s="153"/>
      <c r="D160" s="147" t="s">
        <v>138</v>
      </c>
      <c r="E160" s="154" t="s">
        <v>1</v>
      </c>
      <c r="F160" s="155" t="s">
        <v>193</v>
      </c>
      <c r="H160" s="156">
        <v>81.239999999999995</v>
      </c>
      <c r="I160" s="157"/>
      <c r="L160" s="153"/>
      <c r="M160" s="158"/>
      <c r="T160" s="159"/>
      <c r="AT160" s="154" t="s">
        <v>138</v>
      </c>
      <c r="AU160" s="154" t="s">
        <v>83</v>
      </c>
      <c r="AV160" s="13" t="s">
        <v>83</v>
      </c>
      <c r="AW160" s="13" t="s">
        <v>30</v>
      </c>
      <c r="AX160" s="13" t="s">
        <v>73</v>
      </c>
      <c r="AY160" s="154" t="s">
        <v>128</v>
      </c>
    </row>
    <row r="161" spans="2:65" s="15" customFormat="1" ht="11.25">
      <c r="B161" s="167"/>
      <c r="D161" s="147" t="s">
        <v>138</v>
      </c>
      <c r="E161" s="168" t="s">
        <v>1</v>
      </c>
      <c r="F161" s="169" t="s">
        <v>194</v>
      </c>
      <c r="H161" s="170">
        <v>395.64499999999998</v>
      </c>
      <c r="I161" s="171"/>
      <c r="L161" s="167"/>
      <c r="M161" s="172"/>
      <c r="T161" s="173"/>
      <c r="AT161" s="168" t="s">
        <v>138</v>
      </c>
      <c r="AU161" s="168" t="s">
        <v>83</v>
      </c>
      <c r="AV161" s="15" t="s">
        <v>129</v>
      </c>
      <c r="AW161" s="15" t="s">
        <v>30</v>
      </c>
      <c r="AX161" s="15" t="s">
        <v>73</v>
      </c>
      <c r="AY161" s="168" t="s">
        <v>128</v>
      </c>
    </row>
    <row r="162" spans="2:65" s="13" customFormat="1" ht="11.25">
      <c r="B162" s="153"/>
      <c r="D162" s="147" t="s">
        <v>138</v>
      </c>
      <c r="E162" s="154" t="s">
        <v>1</v>
      </c>
      <c r="F162" s="155" t="s">
        <v>195</v>
      </c>
      <c r="H162" s="156">
        <v>197.82300000000001</v>
      </c>
      <c r="I162" s="157"/>
      <c r="L162" s="153"/>
      <c r="M162" s="158"/>
      <c r="T162" s="159"/>
      <c r="AT162" s="154" t="s">
        <v>138</v>
      </c>
      <c r="AU162" s="154" t="s">
        <v>83</v>
      </c>
      <c r="AV162" s="13" t="s">
        <v>83</v>
      </c>
      <c r="AW162" s="13" t="s">
        <v>30</v>
      </c>
      <c r="AX162" s="13" t="s">
        <v>81</v>
      </c>
      <c r="AY162" s="154" t="s">
        <v>128</v>
      </c>
    </row>
    <row r="163" spans="2:65" s="11" customFormat="1" ht="22.9" customHeight="1">
      <c r="B163" s="120"/>
      <c r="D163" s="121" t="s">
        <v>72</v>
      </c>
      <c r="E163" s="130" t="s">
        <v>196</v>
      </c>
      <c r="F163" s="130" t="s">
        <v>197</v>
      </c>
      <c r="I163" s="123"/>
      <c r="J163" s="131">
        <f>BK163</f>
        <v>0</v>
      </c>
      <c r="L163" s="120"/>
      <c r="M163" s="125"/>
      <c r="P163" s="126">
        <f>SUM(P164:P166)</f>
        <v>0</v>
      </c>
      <c r="R163" s="126">
        <f>SUM(R164:R166)</f>
        <v>0</v>
      </c>
      <c r="T163" s="127">
        <f>SUM(T164:T166)</f>
        <v>0</v>
      </c>
      <c r="AR163" s="121" t="s">
        <v>81</v>
      </c>
      <c r="AT163" s="128" t="s">
        <v>72</v>
      </c>
      <c r="AU163" s="128" t="s">
        <v>81</v>
      </c>
      <c r="AY163" s="121" t="s">
        <v>128</v>
      </c>
      <c r="BK163" s="129">
        <f>SUM(BK164:BK166)</f>
        <v>0</v>
      </c>
    </row>
    <row r="164" spans="2:65" s="1" customFormat="1" ht="37.9" customHeight="1">
      <c r="B164" s="132"/>
      <c r="C164" s="133" t="s">
        <v>198</v>
      </c>
      <c r="D164" s="133" t="s">
        <v>132</v>
      </c>
      <c r="E164" s="134" t="s">
        <v>199</v>
      </c>
      <c r="F164" s="135" t="s">
        <v>200</v>
      </c>
      <c r="G164" s="136" t="s">
        <v>201</v>
      </c>
      <c r="H164" s="137">
        <v>9.1</v>
      </c>
      <c r="I164" s="138"/>
      <c r="J164" s="139">
        <f>ROUND(I164*H164,2)</f>
        <v>0</v>
      </c>
      <c r="K164" s="135" t="s">
        <v>1</v>
      </c>
      <c r="L164" s="32"/>
      <c r="M164" s="140" t="s">
        <v>1</v>
      </c>
      <c r="N164" s="141" t="s">
        <v>38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136</v>
      </c>
      <c r="AT164" s="144" t="s">
        <v>132</v>
      </c>
      <c r="AU164" s="144" t="s">
        <v>83</v>
      </c>
      <c r="AY164" s="17" t="s">
        <v>128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7" t="s">
        <v>81</v>
      </c>
      <c r="BK164" s="145">
        <f>ROUND(I164*H164,2)</f>
        <v>0</v>
      </c>
      <c r="BL164" s="17" t="s">
        <v>136</v>
      </c>
      <c r="BM164" s="144" t="s">
        <v>202</v>
      </c>
    </row>
    <row r="165" spans="2:65" s="1" customFormat="1" ht="24.2" customHeight="1">
      <c r="B165" s="132"/>
      <c r="C165" s="133" t="s">
        <v>203</v>
      </c>
      <c r="D165" s="133" t="s">
        <v>132</v>
      </c>
      <c r="E165" s="134" t="s">
        <v>204</v>
      </c>
      <c r="F165" s="135" t="s">
        <v>205</v>
      </c>
      <c r="G165" s="136" t="s">
        <v>201</v>
      </c>
      <c r="H165" s="137">
        <v>9.1</v>
      </c>
      <c r="I165" s="138"/>
      <c r="J165" s="139">
        <f>ROUND(I165*H165,2)</f>
        <v>0</v>
      </c>
      <c r="K165" s="135" t="s">
        <v>1</v>
      </c>
      <c r="L165" s="32"/>
      <c r="M165" s="140" t="s">
        <v>1</v>
      </c>
      <c r="N165" s="141" t="s">
        <v>38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136</v>
      </c>
      <c r="AT165" s="144" t="s">
        <v>132</v>
      </c>
      <c r="AU165" s="144" t="s">
        <v>83</v>
      </c>
      <c r="AY165" s="17" t="s">
        <v>128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7" t="s">
        <v>81</v>
      </c>
      <c r="BK165" s="145">
        <f>ROUND(I165*H165,2)</f>
        <v>0</v>
      </c>
      <c r="BL165" s="17" t="s">
        <v>136</v>
      </c>
      <c r="BM165" s="144" t="s">
        <v>206</v>
      </c>
    </row>
    <row r="166" spans="2:65" s="1" customFormat="1" ht="24.2" customHeight="1">
      <c r="B166" s="132"/>
      <c r="C166" s="133" t="s">
        <v>207</v>
      </c>
      <c r="D166" s="133" t="s">
        <v>132</v>
      </c>
      <c r="E166" s="134" t="s">
        <v>208</v>
      </c>
      <c r="F166" s="135" t="s">
        <v>209</v>
      </c>
      <c r="G166" s="136" t="s">
        <v>201</v>
      </c>
      <c r="H166" s="137">
        <v>9.1</v>
      </c>
      <c r="I166" s="138"/>
      <c r="J166" s="139">
        <f>ROUND(I166*H166,2)</f>
        <v>0</v>
      </c>
      <c r="K166" s="135" t="s">
        <v>1</v>
      </c>
      <c r="L166" s="32"/>
      <c r="M166" s="140" t="s">
        <v>1</v>
      </c>
      <c r="N166" s="141" t="s">
        <v>38</v>
      </c>
      <c r="P166" s="142">
        <f>O166*H166</f>
        <v>0</v>
      </c>
      <c r="Q166" s="142">
        <v>0</v>
      </c>
      <c r="R166" s="142">
        <f>Q166*H166</f>
        <v>0</v>
      </c>
      <c r="S166" s="142">
        <v>0</v>
      </c>
      <c r="T166" s="143">
        <f>S166*H166</f>
        <v>0</v>
      </c>
      <c r="AR166" s="144" t="s">
        <v>136</v>
      </c>
      <c r="AT166" s="144" t="s">
        <v>132</v>
      </c>
      <c r="AU166" s="144" t="s">
        <v>83</v>
      </c>
      <c r="AY166" s="17" t="s">
        <v>128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7" t="s">
        <v>81</v>
      </c>
      <c r="BK166" s="145">
        <f>ROUND(I166*H166,2)</f>
        <v>0</v>
      </c>
      <c r="BL166" s="17" t="s">
        <v>136</v>
      </c>
      <c r="BM166" s="144" t="s">
        <v>210</v>
      </c>
    </row>
    <row r="167" spans="2:65" s="11" customFormat="1" ht="25.9" customHeight="1">
      <c r="B167" s="120"/>
      <c r="D167" s="121" t="s">
        <v>72</v>
      </c>
      <c r="E167" s="122" t="s">
        <v>211</v>
      </c>
      <c r="F167" s="122" t="s">
        <v>212</v>
      </c>
      <c r="I167" s="123"/>
      <c r="J167" s="124">
        <f>BK167</f>
        <v>0</v>
      </c>
      <c r="L167" s="120"/>
      <c r="M167" s="125"/>
      <c r="P167" s="126">
        <f>P168</f>
        <v>0</v>
      </c>
      <c r="R167" s="126">
        <f>R168</f>
        <v>0.13988000000000003</v>
      </c>
      <c r="T167" s="127">
        <f>T168</f>
        <v>9.6000000000000009E-3</v>
      </c>
      <c r="AR167" s="121" t="s">
        <v>83</v>
      </c>
      <c r="AT167" s="128" t="s">
        <v>72</v>
      </c>
      <c r="AU167" s="128" t="s">
        <v>73</v>
      </c>
      <c r="AY167" s="121" t="s">
        <v>128</v>
      </c>
      <c r="BK167" s="129">
        <f>BK168</f>
        <v>0</v>
      </c>
    </row>
    <row r="168" spans="2:65" s="11" customFormat="1" ht="22.9" customHeight="1">
      <c r="B168" s="120"/>
      <c r="D168" s="121" t="s">
        <v>72</v>
      </c>
      <c r="E168" s="130" t="s">
        <v>213</v>
      </c>
      <c r="F168" s="130" t="s">
        <v>214</v>
      </c>
      <c r="I168" s="123"/>
      <c r="J168" s="131">
        <f>BK168</f>
        <v>0</v>
      </c>
      <c r="L168" s="120"/>
      <c r="M168" s="125"/>
      <c r="P168" s="126">
        <f>SUM(P169:P186)</f>
        <v>0</v>
      </c>
      <c r="R168" s="126">
        <f>SUM(R169:R186)</f>
        <v>0.13988000000000003</v>
      </c>
      <c r="T168" s="127">
        <f>SUM(T169:T186)</f>
        <v>9.6000000000000009E-3</v>
      </c>
      <c r="AR168" s="121" t="s">
        <v>83</v>
      </c>
      <c r="AT168" s="128" t="s">
        <v>72</v>
      </c>
      <c r="AU168" s="128" t="s">
        <v>81</v>
      </c>
      <c r="AY168" s="121" t="s">
        <v>128</v>
      </c>
      <c r="BK168" s="129">
        <f>SUM(BK169:BK186)</f>
        <v>0</v>
      </c>
    </row>
    <row r="169" spans="2:65" s="1" customFormat="1" ht="24.2" customHeight="1">
      <c r="B169" s="132"/>
      <c r="C169" s="133" t="s">
        <v>215</v>
      </c>
      <c r="D169" s="133" t="s">
        <v>132</v>
      </c>
      <c r="E169" s="134" t="s">
        <v>216</v>
      </c>
      <c r="F169" s="135" t="s">
        <v>217</v>
      </c>
      <c r="G169" s="136" t="s">
        <v>159</v>
      </c>
      <c r="H169" s="137">
        <v>127</v>
      </c>
      <c r="I169" s="138"/>
      <c r="J169" s="139">
        <f>ROUND(I169*H169,2)</f>
        <v>0</v>
      </c>
      <c r="K169" s="135" t="s">
        <v>1</v>
      </c>
      <c r="L169" s="32"/>
      <c r="M169" s="140" t="s">
        <v>1</v>
      </c>
      <c r="N169" s="141" t="s">
        <v>38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136</v>
      </c>
      <c r="AT169" s="144" t="s">
        <v>132</v>
      </c>
      <c r="AU169" s="144" t="s">
        <v>83</v>
      </c>
      <c r="AY169" s="17" t="s">
        <v>128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7" t="s">
        <v>81</v>
      </c>
      <c r="BK169" s="145">
        <f>ROUND(I169*H169,2)</f>
        <v>0</v>
      </c>
      <c r="BL169" s="17" t="s">
        <v>136</v>
      </c>
      <c r="BM169" s="144" t="s">
        <v>218</v>
      </c>
    </row>
    <row r="170" spans="2:65" s="12" customFormat="1" ht="11.25">
      <c r="B170" s="146"/>
      <c r="D170" s="147" t="s">
        <v>138</v>
      </c>
      <c r="E170" s="148" t="s">
        <v>1</v>
      </c>
      <c r="F170" s="149" t="s">
        <v>219</v>
      </c>
      <c r="H170" s="148" t="s">
        <v>1</v>
      </c>
      <c r="I170" s="150"/>
      <c r="L170" s="146"/>
      <c r="M170" s="151"/>
      <c r="T170" s="152"/>
      <c r="AT170" s="148" t="s">
        <v>138</v>
      </c>
      <c r="AU170" s="148" t="s">
        <v>83</v>
      </c>
      <c r="AV170" s="12" t="s">
        <v>81</v>
      </c>
      <c r="AW170" s="12" t="s">
        <v>30</v>
      </c>
      <c r="AX170" s="12" t="s">
        <v>73</v>
      </c>
      <c r="AY170" s="148" t="s">
        <v>128</v>
      </c>
    </row>
    <row r="171" spans="2:65" s="13" customFormat="1" ht="11.25">
      <c r="B171" s="153"/>
      <c r="D171" s="147" t="s">
        <v>138</v>
      </c>
      <c r="E171" s="154" t="s">
        <v>1</v>
      </c>
      <c r="F171" s="155" t="s">
        <v>220</v>
      </c>
      <c r="H171" s="156">
        <v>27</v>
      </c>
      <c r="I171" s="157"/>
      <c r="L171" s="153"/>
      <c r="M171" s="158"/>
      <c r="T171" s="159"/>
      <c r="AT171" s="154" t="s">
        <v>138</v>
      </c>
      <c r="AU171" s="154" t="s">
        <v>83</v>
      </c>
      <c r="AV171" s="13" t="s">
        <v>83</v>
      </c>
      <c r="AW171" s="13" t="s">
        <v>30</v>
      </c>
      <c r="AX171" s="13" t="s">
        <v>73</v>
      </c>
      <c r="AY171" s="154" t="s">
        <v>128</v>
      </c>
    </row>
    <row r="172" spans="2:65" s="13" customFormat="1" ht="11.25">
      <c r="B172" s="153"/>
      <c r="D172" s="147" t="s">
        <v>138</v>
      </c>
      <c r="E172" s="154" t="s">
        <v>1</v>
      </c>
      <c r="F172" s="155" t="s">
        <v>221</v>
      </c>
      <c r="H172" s="156">
        <v>100</v>
      </c>
      <c r="I172" s="157"/>
      <c r="L172" s="153"/>
      <c r="M172" s="158"/>
      <c r="T172" s="159"/>
      <c r="AT172" s="154" t="s">
        <v>138</v>
      </c>
      <c r="AU172" s="154" t="s">
        <v>83</v>
      </c>
      <c r="AV172" s="13" t="s">
        <v>83</v>
      </c>
      <c r="AW172" s="13" t="s">
        <v>30</v>
      </c>
      <c r="AX172" s="13" t="s">
        <v>73</v>
      </c>
      <c r="AY172" s="154" t="s">
        <v>128</v>
      </c>
    </row>
    <row r="173" spans="2:65" s="14" customFormat="1" ht="11.25">
      <c r="B173" s="160"/>
      <c r="D173" s="147" t="s">
        <v>138</v>
      </c>
      <c r="E173" s="161" t="s">
        <v>1</v>
      </c>
      <c r="F173" s="162" t="s">
        <v>143</v>
      </c>
      <c r="H173" s="163">
        <v>127</v>
      </c>
      <c r="I173" s="164"/>
      <c r="L173" s="160"/>
      <c r="M173" s="165"/>
      <c r="T173" s="166"/>
      <c r="AT173" s="161" t="s">
        <v>138</v>
      </c>
      <c r="AU173" s="161" t="s">
        <v>83</v>
      </c>
      <c r="AV173" s="14" t="s">
        <v>136</v>
      </c>
      <c r="AW173" s="14" t="s">
        <v>30</v>
      </c>
      <c r="AX173" s="14" t="s">
        <v>81</v>
      </c>
      <c r="AY173" s="161" t="s">
        <v>128</v>
      </c>
    </row>
    <row r="174" spans="2:65" s="1" customFormat="1" ht="16.5" customHeight="1">
      <c r="B174" s="132"/>
      <c r="C174" s="174" t="s">
        <v>222</v>
      </c>
      <c r="D174" s="174" t="s">
        <v>223</v>
      </c>
      <c r="E174" s="175" t="s">
        <v>224</v>
      </c>
      <c r="F174" s="176" t="s">
        <v>225</v>
      </c>
      <c r="G174" s="177" t="s">
        <v>226</v>
      </c>
      <c r="H174" s="178">
        <v>127</v>
      </c>
      <c r="I174" s="179"/>
      <c r="J174" s="180">
        <f>ROUND(I174*H174,2)</f>
        <v>0</v>
      </c>
      <c r="K174" s="176" t="s">
        <v>1</v>
      </c>
      <c r="L174" s="181"/>
      <c r="M174" s="182" t="s">
        <v>1</v>
      </c>
      <c r="N174" s="183" t="s">
        <v>38</v>
      </c>
      <c r="P174" s="142">
        <f>O174*H174</f>
        <v>0</v>
      </c>
      <c r="Q174" s="142">
        <v>1E-3</v>
      </c>
      <c r="R174" s="142">
        <f>Q174*H174</f>
        <v>0.127</v>
      </c>
      <c r="S174" s="142">
        <v>0</v>
      </c>
      <c r="T174" s="143">
        <f>S174*H174</f>
        <v>0</v>
      </c>
      <c r="AR174" s="144" t="s">
        <v>227</v>
      </c>
      <c r="AT174" s="144" t="s">
        <v>223</v>
      </c>
      <c r="AU174" s="144" t="s">
        <v>83</v>
      </c>
      <c r="AY174" s="17" t="s">
        <v>128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81</v>
      </c>
      <c r="BK174" s="145">
        <f>ROUND(I174*H174,2)</f>
        <v>0</v>
      </c>
      <c r="BL174" s="17" t="s">
        <v>136</v>
      </c>
      <c r="BM174" s="144" t="s">
        <v>228</v>
      </c>
    </row>
    <row r="175" spans="2:65" s="1" customFormat="1" ht="16.5" customHeight="1">
      <c r="B175" s="132"/>
      <c r="C175" s="174" t="s">
        <v>229</v>
      </c>
      <c r="D175" s="174" t="s">
        <v>223</v>
      </c>
      <c r="E175" s="175" t="s">
        <v>230</v>
      </c>
      <c r="F175" s="176" t="s">
        <v>231</v>
      </c>
      <c r="G175" s="177" t="s">
        <v>135</v>
      </c>
      <c r="H175" s="178">
        <v>12</v>
      </c>
      <c r="I175" s="179"/>
      <c r="J175" s="180">
        <f>ROUND(I175*H175,2)</f>
        <v>0</v>
      </c>
      <c r="K175" s="176" t="s">
        <v>1</v>
      </c>
      <c r="L175" s="181"/>
      <c r="M175" s="182" t="s">
        <v>1</v>
      </c>
      <c r="N175" s="183" t="s">
        <v>38</v>
      </c>
      <c r="P175" s="142">
        <f>O175*H175</f>
        <v>0</v>
      </c>
      <c r="Q175" s="142">
        <v>1.6000000000000001E-4</v>
      </c>
      <c r="R175" s="142">
        <f>Q175*H175</f>
        <v>1.9200000000000003E-3</v>
      </c>
      <c r="S175" s="142">
        <v>0</v>
      </c>
      <c r="T175" s="143">
        <f>S175*H175</f>
        <v>0</v>
      </c>
      <c r="AR175" s="144" t="s">
        <v>227</v>
      </c>
      <c r="AT175" s="144" t="s">
        <v>223</v>
      </c>
      <c r="AU175" s="144" t="s">
        <v>83</v>
      </c>
      <c r="AY175" s="17" t="s">
        <v>128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7" t="s">
        <v>81</v>
      </c>
      <c r="BK175" s="145">
        <f>ROUND(I175*H175,2)</f>
        <v>0</v>
      </c>
      <c r="BL175" s="17" t="s">
        <v>136</v>
      </c>
      <c r="BM175" s="144" t="s">
        <v>232</v>
      </c>
    </row>
    <row r="176" spans="2:65" s="13" customFormat="1" ht="11.25">
      <c r="B176" s="153"/>
      <c r="D176" s="147" t="s">
        <v>138</v>
      </c>
      <c r="E176" s="154" t="s">
        <v>1</v>
      </c>
      <c r="F176" s="155" t="s">
        <v>233</v>
      </c>
      <c r="H176" s="156">
        <v>12</v>
      </c>
      <c r="I176" s="157"/>
      <c r="L176" s="153"/>
      <c r="M176" s="158"/>
      <c r="T176" s="159"/>
      <c r="AT176" s="154" t="s">
        <v>138</v>
      </c>
      <c r="AU176" s="154" t="s">
        <v>83</v>
      </c>
      <c r="AV176" s="13" t="s">
        <v>83</v>
      </c>
      <c r="AW176" s="13" t="s">
        <v>30</v>
      </c>
      <c r="AX176" s="13" t="s">
        <v>81</v>
      </c>
      <c r="AY176" s="154" t="s">
        <v>128</v>
      </c>
    </row>
    <row r="177" spans="2:65" s="1" customFormat="1" ht="16.5" customHeight="1">
      <c r="B177" s="132"/>
      <c r="C177" s="174" t="s">
        <v>234</v>
      </c>
      <c r="D177" s="174" t="s">
        <v>223</v>
      </c>
      <c r="E177" s="175" t="s">
        <v>235</v>
      </c>
      <c r="F177" s="176" t="s">
        <v>236</v>
      </c>
      <c r="G177" s="177" t="s">
        <v>135</v>
      </c>
      <c r="H177" s="178">
        <v>16</v>
      </c>
      <c r="I177" s="179"/>
      <c r="J177" s="180">
        <f>ROUND(I177*H177,2)</f>
        <v>0</v>
      </c>
      <c r="K177" s="176" t="s">
        <v>1</v>
      </c>
      <c r="L177" s="181"/>
      <c r="M177" s="182" t="s">
        <v>1</v>
      </c>
      <c r="N177" s="183" t="s">
        <v>38</v>
      </c>
      <c r="P177" s="142">
        <f>O177*H177</f>
        <v>0</v>
      </c>
      <c r="Q177" s="142">
        <v>1.6000000000000001E-4</v>
      </c>
      <c r="R177" s="142">
        <f>Q177*H177</f>
        <v>2.5600000000000002E-3</v>
      </c>
      <c r="S177" s="142">
        <v>0</v>
      </c>
      <c r="T177" s="143">
        <f>S177*H177</f>
        <v>0</v>
      </c>
      <c r="AR177" s="144" t="s">
        <v>227</v>
      </c>
      <c r="AT177" s="144" t="s">
        <v>223</v>
      </c>
      <c r="AU177" s="144" t="s">
        <v>83</v>
      </c>
      <c r="AY177" s="17" t="s">
        <v>128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7" t="s">
        <v>81</v>
      </c>
      <c r="BK177" s="145">
        <f>ROUND(I177*H177,2)</f>
        <v>0</v>
      </c>
      <c r="BL177" s="17" t="s">
        <v>136</v>
      </c>
      <c r="BM177" s="144" t="s">
        <v>237</v>
      </c>
    </row>
    <row r="178" spans="2:65" s="13" customFormat="1" ht="11.25">
      <c r="B178" s="153"/>
      <c r="D178" s="147" t="s">
        <v>138</v>
      </c>
      <c r="E178" s="154" t="s">
        <v>1</v>
      </c>
      <c r="F178" s="155" t="s">
        <v>238</v>
      </c>
      <c r="H178" s="156">
        <v>16</v>
      </c>
      <c r="I178" s="157"/>
      <c r="L178" s="153"/>
      <c r="M178" s="158"/>
      <c r="T178" s="159"/>
      <c r="AT178" s="154" t="s">
        <v>138</v>
      </c>
      <c r="AU178" s="154" t="s">
        <v>83</v>
      </c>
      <c r="AV178" s="13" t="s">
        <v>83</v>
      </c>
      <c r="AW178" s="13" t="s">
        <v>30</v>
      </c>
      <c r="AX178" s="13" t="s">
        <v>81</v>
      </c>
      <c r="AY178" s="154" t="s">
        <v>128</v>
      </c>
    </row>
    <row r="179" spans="2:65" s="1" customFormat="1" ht="16.5" customHeight="1">
      <c r="B179" s="132"/>
      <c r="C179" s="174" t="s">
        <v>239</v>
      </c>
      <c r="D179" s="174" t="s">
        <v>223</v>
      </c>
      <c r="E179" s="175" t="s">
        <v>240</v>
      </c>
      <c r="F179" s="176" t="s">
        <v>241</v>
      </c>
      <c r="G179" s="177" t="s">
        <v>135</v>
      </c>
      <c r="H179" s="178">
        <v>6</v>
      </c>
      <c r="I179" s="179"/>
      <c r="J179" s="180">
        <f>ROUND(I179*H179,2)</f>
        <v>0</v>
      </c>
      <c r="K179" s="176" t="s">
        <v>1</v>
      </c>
      <c r="L179" s="181"/>
      <c r="M179" s="182" t="s">
        <v>1</v>
      </c>
      <c r="N179" s="183" t="s">
        <v>38</v>
      </c>
      <c r="P179" s="142">
        <f>O179*H179</f>
        <v>0</v>
      </c>
      <c r="Q179" s="142">
        <v>2.0000000000000001E-4</v>
      </c>
      <c r="R179" s="142">
        <f>Q179*H179</f>
        <v>1.2000000000000001E-3</v>
      </c>
      <c r="S179" s="142">
        <v>0</v>
      </c>
      <c r="T179" s="143">
        <f>S179*H179</f>
        <v>0</v>
      </c>
      <c r="AR179" s="144" t="s">
        <v>227</v>
      </c>
      <c r="AT179" s="144" t="s">
        <v>223</v>
      </c>
      <c r="AU179" s="144" t="s">
        <v>83</v>
      </c>
      <c r="AY179" s="17" t="s">
        <v>128</v>
      </c>
      <c r="BE179" s="145">
        <f>IF(N179="základní",J179,0)</f>
        <v>0</v>
      </c>
      <c r="BF179" s="145">
        <f>IF(N179="snížená",J179,0)</f>
        <v>0</v>
      </c>
      <c r="BG179" s="145">
        <f>IF(N179="zákl. přenesená",J179,0)</f>
        <v>0</v>
      </c>
      <c r="BH179" s="145">
        <f>IF(N179="sníž. přenesená",J179,0)</f>
        <v>0</v>
      </c>
      <c r="BI179" s="145">
        <f>IF(N179="nulová",J179,0)</f>
        <v>0</v>
      </c>
      <c r="BJ179" s="17" t="s">
        <v>81</v>
      </c>
      <c r="BK179" s="145">
        <f>ROUND(I179*H179,2)</f>
        <v>0</v>
      </c>
      <c r="BL179" s="17" t="s">
        <v>136</v>
      </c>
      <c r="BM179" s="144" t="s">
        <v>242</v>
      </c>
    </row>
    <row r="180" spans="2:65" s="13" customFormat="1" ht="11.25">
      <c r="B180" s="153"/>
      <c r="D180" s="147" t="s">
        <v>138</v>
      </c>
      <c r="E180" s="154" t="s">
        <v>1</v>
      </c>
      <c r="F180" s="155" t="s">
        <v>142</v>
      </c>
      <c r="H180" s="156">
        <v>6</v>
      </c>
      <c r="I180" s="157"/>
      <c r="L180" s="153"/>
      <c r="M180" s="158"/>
      <c r="T180" s="159"/>
      <c r="AT180" s="154" t="s">
        <v>138</v>
      </c>
      <c r="AU180" s="154" t="s">
        <v>83</v>
      </c>
      <c r="AV180" s="13" t="s">
        <v>83</v>
      </c>
      <c r="AW180" s="13" t="s">
        <v>30</v>
      </c>
      <c r="AX180" s="13" t="s">
        <v>81</v>
      </c>
      <c r="AY180" s="154" t="s">
        <v>128</v>
      </c>
    </row>
    <row r="181" spans="2:65" s="1" customFormat="1" ht="16.5" customHeight="1">
      <c r="B181" s="132"/>
      <c r="C181" s="174" t="s">
        <v>243</v>
      </c>
      <c r="D181" s="174" t="s">
        <v>223</v>
      </c>
      <c r="E181" s="175" t="s">
        <v>244</v>
      </c>
      <c r="F181" s="176" t="s">
        <v>245</v>
      </c>
      <c r="G181" s="177" t="s">
        <v>246</v>
      </c>
      <c r="H181" s="178">
        <v>24</v>
      </c>
      <c r="I181" s="179"/>
      <c r="J181" s="180">
        <f>ROUND(I181*H181,2)</f>
        <v>0</v>
      </c>
      <c r="K181" s="176" t="s">
        <v>1</v>
      </c>
      <c r="L181" s="181"/>
      <c r="M181" s="182" t="s">
        <v>1</v>
      </c>
      <c r="N181" s="183" t="s">
        <v>38</v>
      </c>
      <c r="P181" s="142">
        <f>O181*H181</f>
        <v>0</v>
      </c>
      <c r="Q181" s="142">
        <v>2.9999999999999997E-4</v>
      </c>
      <c r="R181" s="142">
        <f>Q181*H181</f>
        <v>7.1999999999999998E-3</v>
      </c>
      <c r="S181" s="142">
        <v>0</v>
      </c>
      <c r="T181" s="143">
        <f>S181*H181</f>
        <v>0</v>
      </c>
      <c r="AR181" s="144" t="s">
        <v>227</v>
      </c>
      <c r="AT181" s="144" t="s">
        <v>223</v>
      </c>
      <c r="AU181" s="144" t="s">
        <v>83</v>
      </c>
      <c r="AY181" s="17" t="s">
        <v>128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7" t="s">
        <v>81</v>
      </c>
      <c r="BK181" s="145">
        <f>ROUND(I181*H181,2)</f>
        <v>0</v>
      </c>
      <c r="BL181" s="17" t="s">
        <v>136</v>
      </c>
      <c r="BM181" s="144" t="s">
        <v>247</v>
      </c>
    </row>
    <row r="182" spans="2:65" s="13" customFormat="1" ht="11.25">
      <c r="B182" s="153"/>
      <c r="D182" s="147" t="s">
        <v>138</v>
      </c>
      <c r="E182" s="154" t="s">
        <v>1</v>
      </c>
      <c r="F182" s="155" t="s">
        <v>248</v>
      </c>
      <c r="H182" s="156">
        <v>24</v>
      </c>
      <c r="I182" s="157"/>
      <c r="L182" s="153"/>
      <c r="M182" s="158"/>
      <c r="T182" s="159"/>
      <c r="AT182" s="154" t="s">
        <v>138</v>
      </c>
      <c r="AU182" s="154" t="s">
        <v>83</v>
      </c>
      <c r="AV182" s="13" t="s">
        <v>83</v>
      </c>
      <c r="AW182" s="13" t="s">
        <v>30</v>
      </c>
      <c r="AX182" s="13" t="s">
        <v>81</v>
      </c>
      <c r="AY182" s="154" t="s">
        <v>128</v>
      </c>
    </row>
    <row r="183" spans="2:65" s="1" customFormat="1" ht="24.2" customHeight="1">
      <c r="B183" s="132"/>
      <c r="C183" s="133" t="s">
        <v>249</v>
      </c>
      <c r="D183" s="133" t="s">
        <v>132</v>
      </c>
      <c r="E183" s="134" t="s">
        <v>250</v>
      </c>
      <c r="F183" s="135" t="s">
        <v>251</v>
      </c>
      <c r="G183" s="136" t="s">
        <v>159</v>
      </c>
      <c r="H183" s="137">
        <v>24</v>
      </c>
      <c r="I183" s="138"/>
      <c r="J183" s="139">
        <f>ROUND(I183*H183,2)</f>
        <v>0</v>
      </c>
      <c r="K183" s="135" t="s">
        <v>1</v>
      </c>
      <c r="L183" s="32"/>
      <c r="M183" s="140" t="s">
        <v>1</v>
      </c>
      <c r="N183" s="141" t="s">
        <v>38</v>
      </c>
      <c r="P183" s="142">
        <f>O183*H183</f>
        <v>0</v>
      </c>
      <c r="Q183" s="142">
        <v>0</v>
      </c>
      <c r="R183" s="142">
        <f>Q183*H183</f>
        <v>0</v>
      </c>
      <c r="S183" s="142">
        <v>4.0000000000000002E-4</v>
      </c>
      <c r="T183" s="143">
        <f>S183*H183</f>
        <v>9.6000000000000009E-3</v>
      </c>
      <c r="AR183" s="144" t="s">
        <v>136</v>
      </c>
      <c r="AT183" s="144" t="s">
        <v>132</v>
      </c>
      <c r="AU183" s="144" t="s">
        <v>83</v>
      </c>
      <c r="AY183" s="17" t="s">
        <v>128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7" t="s">
        <v>81</v>
      </c>
      <c r="BK183" s="145">
        <f>ROUND(I183*H183,2)</f>
        <v>0</v>
      </c>
      <c r="BL183" s="17" t="s">
        <v>136</v>
      </c>
      <c r="BM183" s="144" t="s">
        <v>252</v>
      </c>
    </row>
    <row r="184" spans="2:65" s="13" customFormat="1" ht="11.25">
      <c r="B184" s="153"/>
      <c r="D184" s="147" t="s">
        <v>138</v>
      </c>
      <c r="E184" s="154" t="s">
        <v>1</v>
      </c>
      <c r="F184" s="155" t="s">
        <v>253</v>
      </c>
      <c r="H184" s="156">
        <v>24</v>
      </c>
      <c r="I184" s="157"/>
      <c r="L184" s="153"/>
      <c r="M184" s="158"/>
      <c r="T184" s="159"/>
      <c r="AT184" s="154" t="s">
        <v>138</v>
      </c>
      <c r="AU184" s="154" t="s">
        <v>83</v>
      </c>
      <c r="AV184" s="13" t="s">
        <v>83</v>
      </c>
      <c r="AW184" s="13" t="s">
        <v>30</v>
      </c>
      <c r="AX184" s="13" t="s">
        <v>81</v>
      </c>
      <c r="AY184" s="154" t="s">
        <v>128</v>
      </c>
    </row>
    <row r="185" spans="2:65" s="1" customFormat="1" ht="24.2" customHeight="1">
      <c r="B185" s="132"/>
      <c r="C185" s="133" t="s">
        <v>254</v>
      </c>
      <c r="D185" s="133" t="s">
        <v>132</v>
      </c>
      <c r="E185" s="134" t="s">
        <v>255</v>
      </c>
      <c r="F185" s="135" t="s">
        <v>256</v>
      </c>
      <c r="G185" s="136" t="s">
        <v>257</v>
      </c>
      <c r="H185" s="137">
        <v>2.8000000000000001E-2</v>
      </c>
      <c r="I185" s="138"/>
      <c r="J185" s="139">
        <f>ROUND(I185*H185,2)</f>
        <v>0</v>
      </c>
      <c r="K185" s="135" t="s">
        <v>1</v>
      </c>
      <c r="L185" s="32"/>
      <c r="M185" s="140" t="s">
        <v>1</v>
      </c>
      <c r="N185" s="141" t="s">
        <v>38</v>
      </c>
      <c r="P185" s="142">
        <f>O185*H185</f>
        <v>0</v>
      </c>
      <c r="Q185" s="142">
        <v>0</v>
      </c>
      <c r="R185" s="142">
        <f>Q185*H185</f>
        <v>0</v>
      </c>
      <c r="S185" s="142">
        <v>0</v>
      </c>
      <c r="T185" s="143">
        <f>S185*H185</f>
        <v>0</v>
      </c>
      <c r="AR185" s="144" t="s">
        <v>136</v>
      </c>
      <c r="AT185" s="144" t="s">
        <v>132</v>
      </c>
      <c r="AU185" s="144" t="s">
        <v>83</v>
      </c>
      <c r="AY185" s="17" t="s">
        <v>128</v>
      </c>
      <c r="BE185" s="145">
        <f>IF(N185="základní",J185,0)</f>
        <v>0</v>
      </c>
      <c r="BF185" s="145">
        <f>IF(N185="snížená",J185,0)</f>
        <v>0</v>
      </c>
      <c r="BG185" s="145">
        <f>IF(N185="zákl. přenesená",J185,0)</f>
        <v>0</v>
      </c>
      <c r="BH185" s="145">
        <f>IF(N185="sníž. přenesená",J185,0)</f>
        <v>0</v>
      </c>
      <c r="BI185" s="145">
        <f>IF(N185="nulová",J185,0)</f>
        <v>0</v>
      </c>
      <c r="BJ185" s="17" t="s">
        <v>81</v>
      </c>
      <c r="BK185" s="145">
        <f>ROUND(I185*H185,2)</f>
        <v>0</v>
      </c>
      <c r="BL185" s="17" t="s">
        <v>136</v>
      </c>
      <c r="BM185" s="144" t="s">
        <v>258</v>
      </c>
    </row>
    <row r="186" spans="2:65" s="13" customFormat="1" ht="11.25">
      <c r="B186" s="153"/>
      <c r="D186" s="147" t="s">
        <v>138</v>
      </c>
      <c r="E186" s="154" t="s">
        <v>1</v>
      </c>
      <c r="F186" s="155" t="s">
        <v>259</v>
      </c>
      <c r="H186" s="156">
        <v>2.8000000000000001E-2</v>
      </c>
      <c r="I186" s="157"/>
      <c r="L186" s="153"/>
      <c r="M186" s="158"/>
      <c r="T186" s="159"/>
      <c r="AT186" s="154" t="s">
        <v>138</v>
      </c>
      <c r="AU186" s="154" t="s">
        <v>83</v>
      </c>
      <c r="AV186" s="13" t="s">
        <v>83</v>
      </c>
      <c r="AW186" s="13" t="s">
        <v>30</v>
      </c>
      <c r="AX186" s="13" t="s">
        <v>81</v>
      </c>
      <c r="AY186" s="154" t="s">
        <v>128</v>
      </c>
    </row>
    <row r="187" spans="2:65" s="11" customFormat="1" ht="25.9" customHeight="1">
      <c r="B187" s="120"/>
      <c r="D187" s="121" t="s">
        <v>72</v>
      </c>
      <c r="E187" s="122" t="s">
        <v>81</v>
      </c>
      <c r="F187" s="122" t="s">
        <v>260</v>
      </c>
      <c r="I187" s="123"/>
      <c r="J187" s="124">
        <f>BK187</f>
        <v>0</v>
      </c>
      <c r="L187" s="120"/>
      <c r="M187" s="125"/>
      <c r="P187" s="126">
        <f>SUM(P188:P201)</f>
        <v>0</v>
      </c>
      <c r="R187" s="126">
        <f>SUM(R188:R201)</f>
        <v>0</v>
      </c>
      <c r="T187" s="127">
        <f>SUM(T188:T201)</f>
        <v>9.4860000000000007</v>
      </c>
      <c r="AR187" s="121" t="s">
        <v>136</v>
      </c>
      <c r="AT187" s="128" t="s">
        <v>72</v>
      </c>
      <c r="AU187" s="128" t="s">
        <v>73</v>
      </c>
      <c r="AY187" s="121" t="s">
        <v>128</v>
      </c>
      <c r="BK187" s="129">
        <f>SUM(BK188:BK201)</f>
        <v>0</v>
      </c>
    </row>
    <row r="188" spans="2:65" s="1" customFormat="1" ht="24.2" customHeight="1">
      <c r="B188" s="132"/>
      <c r="C188" s="133" t="s">
        <v>261</v>
      </c>
      <c r="D188" s="133" t="s">
        <v>132</v>
      </c>
      <c r="E188" s="134" t="s">
        <v>262</v>
      </c>
      <c r="F188" s="135" t="s">
        <v>263</v>
      </c>
      <c r="G188" s="136" t="s">
        <v>264</v>
      </c>
      <c r="H188" s="137">
        <v>37.200000000000003</v>
      </c>
      <c r="I188" s="138"/>
      <c r="J188" s="139">
        <f>ROUND(I188*H188,2)</f>
        <v>0</v>
      </c>
      <c r="K188" s="135" t="s">
        <v>1</v>
      </c>
      <c r="L188" s="32"/>
      <c r="M188" s="140" t="s">
        <v>1</v>
      </c>
      <c r="N188" s="141" t="s">
        <v>38</v>
      </c>
      <c r="P188" s="142">
        <f>O188*H188</f>
        <v>0</v>
      </c>
      <c r="Q188" s="142">
        <v>0</v>
      </c>
      <c r="R188" s="142">
        <f>Q188*H188</f>
        <v>0</v>
      </c>
      <c r="S188" s="142">
        <v>0.255</v>
      </c>
      <c r="T188" s="143">
        <f>S188*H188</f>
        <v>9.4860000000000007</v>
      </c>
      <c r="AR188" s="144" t="s">
        <v>136</v>
      </c>
      <c r="AT188" s="144" t="s">
        <v>132</v>
      </c>
      <c r="AU188" s="144" t="s">
        <v>81</v>
      </c>
      <c r="AY188" s="17" t="s">
        <v>128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81</v>
      </c>
      <c r="BK188" s="145">
        <f>ROUND(I188*H188,2)</f>
        <v>0</v>
      </c>
      <c r="BL188" s="17" t="s">
        <v>136</v>
      </c>
      <c r="BM188" s="144" t="s">
        <v>265</v>
      </c>
    </row>
    <row r="189" spans="2:65" s="12" customFormat="1" ht="11.25">
      <c r="B189" s="146"/>
      <c r="D189" s="147" t="s">
        <v>138</v>
      </c>
      <c r="E189" s="148" t="s">
        <v>1</v>
      </c>
      <c r="F189" s="149" t="s">
        <v>266</v>
      </c>
      <c r="H189" s="148" t="s">
        <v>1</v>
      </c>
      <c r="I189" s="150"/>
      <c r="L189" s="146"/>
      <c r="M189" s="151"/>
      <c r="T189" s="152"/>
      <c r="AT189" s="148" t="s">
        <v>138</v>
      </c>
      <c r="AU189" s="148" t="s">
        <v>81</v>
      </c>
      <c r="AV189" s="12" t="s">
        <v>81</v>
      </c>
      <c r="AW189" s="12" t="s">
        <v>30</v>
      </c>
      <c r="AX189" s="12" t="s">
        <v>73</v>
      </c>
      <c r="AY189" s="148" t="s">
        <v>128</v>
      </c>
    </row>
    <row r="190" spans="2:65" s="13" customFormat="1" ht="11.25">
      <c r="B190" s="153"/>
      <c r="D190" s="147" t="s">
        <v>138</v>
      </c>
      <c r="E190" s="154" t="s">
        <v>1</v>
      </c>
      <c r="F190" s="155" t="s">
        <v>267</v>
      </c>
      <c r="H190" s="156">
        <v>37.200000000000003</v>
      </c>
      <c r="I190" s="157"/>
      <c r="L190" s="153"/>
      <c r="M190" s="158"/>
      <c r="T190" s="159"/>
      <c r="AT190" s="154" t="s">
        <v>138</v>
      </c>
      <c r="AU190" s="154" t="s">
        <v>81</v>
      </c>
      <c r="AV190" s="13" t="s">
        <v>83</v>
      </c>
      <c r="AW190" s="13" t="s">
        <v>30</v>
      </c>
      <c r="AX190" s="13" t="s">
        <v>81</v>
      </c>
      <c r="AY190" s="154" t="s">
        <v>128</v>
      </c>
    </row>
    <row r="191" spans="2:65" s="1" customFormat="1" ht="24.2" customHeight="1">
      <c r="B191" s="132"/>
      <c r="C191" s="133" t="s">
        <v>268</v>
      </c>
      <c r="D191" s="133" t="s">
        <v>132</v>
      </c>
      <c r="E191" s="134" t="s">
        <v>269</v>
      </c>
      <c r="F191" s="135" t="s">
        <v>270</v>
      </c>
      <c r="G191" s="136" t="s">
        <v>271</v>
      </c>
      <c r="H191" s="137">
        <v>11.16</v>
      </c>
      <c r="I191" s="138"/>
      <c r="J191" s="139">
        <f>ROUND(I191*H191,2)</f>
        <v>0</v>
      </c>
      <c r="K191" s="135" t="s">
        <v>1</v>
      </c>
      <c r="L191" s="32"/>
      <c r="M191" s="140" t="s">
        <v>1</v>
      </c>
      <c r="N191" s="141" t="s">
        <v>38</v>
      </c>
      <c r="P191" s="142">
        <f>O191*H191</f>
        <v>0</v>
      </c>
      <c r="Q191" s="142">
        <v>0</v>
      </c>
      <c r="R191" s="142">
        <f>Q191*H191</f>
        <v>0</v>
      </c>
      <c r="S191" s="142">
        <v>0</v>
      </c>
      <c r="T191" s="143">
        <f>S191*H191</f>
        <v>0</v>
      </c>
      <c r="AR191" s="144" t="s">
        <v>136</v>
      </c>
      <c r="AT191" s="144" t="s">
        <v>132</v>
      </c>
      <c r="AU191" s="144" t="s">
        <v>81</v>
      </c>
      <c r="AY191" s="17" t="s">
        <v>128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7" t="s">
        <v>81</v>
      </c>
      <c r="BK191" s="145">
        <f>ROUND(I191*H191,2)</f>
        <v>0</v>
      </c>
      <c r="BL191" s="17" t="s">
        <v>136</v>
      </c>
      <c r="BM191" s="144" t="s">
        <v>272</v>
      </c>
    </row>
    <row r="192" spans="2:65" s="13" customFormat="1" ht="11.25">
      <c r="B192" s="153"/>
      <c r="D192" s="147" t="s">
        <v>138</v>
      </c>
      <c r="E192" s="154" t="s">
        <v>1</v>
      </c>
      <c r="F192" s="155" t="s">
        <v>273</v>
      </c>
      <c r="H192" s="156">
        <v>11.16</v>
      </c>
      <c r="I192" s="157"/>
      <c r="L192" s="153"/>
      <c r="M192" s="158"/>
      <c r="T192" s="159"/>
      <c r="AT192" s="154" t="s">
        <v>138</v>
      </c>
      <c r="AU192" s="154" t="s">
        <v>81</v>
      </c>
      <c r="AV192" s="13" t="s">
        <v>83</v>
      </c>
      <c r="AW192" s="13" t="s">
        <v>30</v>
      </c>
      <c r="AX192" s="13" t="s">
        <v>81</v>
      </c>
      <c r="AY192" s="154" t="s">
        <v>128</v>
      </c>
    </row>
    <row r="193" spans="2:65" s="1" customFormat="1" ht="33" customHeight="1">
      <c r="B193" s="132"/>
      <c r="C193" s="133" t="s">
        <v>274</v>
      </c>
      <c r="D193" s="133" t="s">
        <v>132</v>
      </c>
      <c r="E193" s="134" t="s">
        <v>275</v>
      </c>
      <c r="F193" s="135" t="s">
        <v>276</v>
      </c>
      <c r="G193" s="136" t="s">
        <v>271</v>
      </c>
      <c r="H193" s="137">
        <v>11.16</v>
      </c>
      <c r="I193" s="138"/>
      <c r="J193" s="139">
        <f>ROUND(I193*H193,2)</f>
        <v>0</v>
      </c>
      <c r="K193" s="135" t="s">
        <v>1</v>
      </c>
      <c r="L193" s="32"/>
      <c r="M193" s="140" t="s">
        <v>1</v>
      </c>
      <c r="N193" s="141" t="s">
        <v>38</v>
      </c>
      <c r="P193" s="142">
        <f>O193*H193</f>
        <v>0</v>
      </c>
      <c r="Q193" s="142">
        <v>0</v>
      </c>
      <c r="R193" s="142">
        <f>Q193*H193</f>
        <v>0</v>
      </c>
      <c r="S193" s="142">
        <v>0</v>
      </c>
      <c r="T193" s="143">
        <f>S193*H193</f>
        <v>0</v>
      </c>
      <c r="AR193" s="144" t="s">
        <v>136</v>
      </c>
      <c r="AT193" s="144" t="s">
        <v>132</v>
      </c>
      <c r="AU193" s="144" t="s">
        <v>81</v>
      </c>
      <c r="AY193" s="17" t="s">
        <v>128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7" t="s">
        <v>81</v>
      </c>
      <c r="BK193" s="145">
        <f>ROUND(I193*H193,2)</f>
        <v>0</v>
      </c>
      <c r="BL193" s="17" t="s">
        <v>136</v>
      </c>
      <c r="BM193" s="144" t="s">
        <v>277</v>
      </c>
    </row>
    <row r="194" spans="2:65" s="13" customFormat="1" ht="11.25">
      <c r="B194" s="153"/>
      <c r="D194" s="147" t="s">
        <v>138</v>
      </c>
      <c r="E194" s="154" t="s">
        <v>1</v>
      </c>
      <c r="F194" s="155" t="s">
        <v>278</v>
      </c>
      <c r="H194" s="156">
        <v>11.16</v>
      </c>
      <c r="I194" s="157"/>
      <c r="L194" s="153"/>
      <c r="M194" s="158"/>
      <c r="T194" s="159"/>
      <c r="AT194" s="154" t="s">
        <v>138</v>
      </c>
      <c r="AU194" s="154" t="s">
        <v>81</v>
      </c>
      <c r="AV194" s="13" t="s">
        <v>83</v>
      </c>
      <c r="AW194" s="13" t="s">
        <v>30</v>
      </c>
      <c r="AX194" s="13" t="s">
        <v>81</v>
      </c>
      <c r="AY194" s="154" t="s">
        <v>128</v>
      </c>
    </row>
    <row r="195" spans="2:65" s="1" customFormat="1" ht="24.2" customHeight="1">
      <c r="B195" s="132"/>
      <c r="C195" s="133" t="s">
        <v>279</v>
      </c>
      <c r="D195" s="133" t="s">
        <v>132</v>
      </c>
      <c r="E195" s="134" t="s">
        <v>280</v>
      </c>
      <c r="F195" s="135" t="s">
        <v>281</v>
      </c>
      <c r="G195" s="136" t="s">
        <v>271</v>
      </c>
      <c r="H195" s="137">
        <v>11.16</v>
      </c>
      <c r="I195" s="138"/>
      <c r="J195" s="139">
        <f t="shared" ref="J195:J200" si="0">ROUND(I195*H195,2)</f>
        <v>0</v>
      </c>
      <c r="K195" s="135" t="s">
        <v>1</v>
      </c>
      <c r="L195" s="32"/>
      <c r="M195" s="140" t="s">
        <v>1</v>
      </c>
      <c r="N195" s="141" t="s">
        <v>38</v>
      </c>
      <c r="P195" s="142">
        <f t="shared" ref="P195:P200" si="1">O195*H195</f>
        <v>0</v>
      </c>
      <c r="Q195" s="142">
        <v>0</v>
      </c>
      <c r="R195" s="142">
        <f t="shared" ref="R195:R200" si="2">Q195*H195</f>
        <v>0</v>
      </c>
      <c r="S195" s="142">
        <v>0</v>
      </c>
      <c r="T195" s="143">
        <f t="shared" ref="T195:T200" si="3">S195*H195</f>
        <v>0</v>
      </c>
      <c r="AR195" s="144" t="s">
        <v>136</v>
      </c>
      <c r="AT195" s="144" t="s">
        <v>132</v>
      </c>
      <c r="AU195" s="144" t="s">
        <v>81</v>
      </c>
      <c r="AY195" s="17" t="s">
        <v>128</v>
      </c>
      <c r="BE195" s="145">
        <f t="shared" ref="BE195:BE200" si="4">IF(N195="základní",J195,0)</f>
        <v>0</v>
      </c>
      <c r="BF195" s="145">
        <f t="shared" ref="BF195:BF200" si="5">IF(N195="snížená",J195,0)</f>
        <v>0</v>
      </c>
      <c r="BG195" s="145">
        <f t="shared" ref="BG195:BG200" si="6">IF(N195="zákl. přenesená",J195,0)</f>
        <v>0</v>
      </c>
      <c r="BH195" s="145">
        <f t="shared" ref="BH195:BH200" si="7">IF(N195="sníž. přenesená",J195,0)</f>
        <v>0</v>
      </c>
      <c r="BI195" s="145">
        <f t="shared" ref="BI195:BI200" si="8">IF(N195="nulová",J195,0)</f>
        <v>0</v>
      </c>
      <c r="BJ195" s="17" t="s">
        <v>81</v>
      </c>
      <c r="BK195" s="145">
        <f t="shared" ref="BK195:BK200" si="9">ROUND(I195*H195,2)</f>
        <v>0</v>
      </c>
      <c r="BL195" s="17" t="s">
        <v>136</v>
      </c>
      <c r="BM195" s="144" t="s">
        <v>282</v>
      </c>
    </row>
    <row r="196" spans="2:65" s="1" customFormat="1" ht="33" customHeight="1">
      <c r="B196" s="132"/>
      <c r="C196" s="133" t="s">
        <v>283</v>
      </c>
      <c r="D196" s="133" t="s">
        <v>132</v>
      </c>
      <c r="E196" s="134" t="s">
        <v>284</v>
      </c>
      <c r="F196" s="135" t="s">
        <v>285</v>
      </c>
      <c r="G196" s="136" t="s">
        <v>271</v>
      </c>
      <c r="H196" s="137">
        <v>11.16</v>
      </c>
      <c r="I196" s="138"/>
      <c r="J196" s="139">
        <f t="shared" si="0"/>
        <v>0</v>
      </c>
      <c r="K196" s="135" t="s">
        <v>1</v>
      </c>
      <c r="L196" s="32"/>
      <c r="M196" s="140" t="s">
        <v>1</v>
      </c>
      <c r="N196" s="141" t="s">
        <v>38</v>
      </c>
      <c r="P196" s="142">
        <f t="shared" si="1"/>
        <v>0</v>
      </c>
      <c r="Q196" s="142">
        <v>0</v>
      </c>
      <c r="R196" s="142">
        <f t="shared" si="2"/>
        <v>0</v>
      </c>
      <c r="S196" s="142">
        <v>0</v>
      </c>
      <c r="T196" s="143">
        <f t="shared" si="3"/>
        <v>0</v>
      </c>
      <c r="AR196" s="144" t="s">
        <v>136</v>
      </c>
      <c r="AT196" s="144" t="s">
        <v>132</v>
      </c>
      <c r="AU196" s="144" t="s">
        <v>81</v>
      </c>
      <c r="AY196" s="17" t="s">
        <v>128</v>
      </c>
      <c r="BE196" s="145">
        <f t="shared" si="4"/>
        <v>0</v>
      </c>
      <c r="BF196" s="145">
        <f t="shared" si="5"/>
        <v>0</v>
      </c>
      <c r="BG196" s="145">
        <f t="shared" si="6"/>
        <v>0</v>
      </c>
      <c r="BH196" s="145">
        <f t="shared" si="7"/>
        <v>0</v>
      </c>
      <c r="BI196" s="145">
        <f t="shared" si="8"/>
        <v>0</v>
      </c>
      <c r="BJ196" s="17" t="s">
        <v>81</v>
      </c>
      <c r="BK196" s="145">
        <f t="shared" si="9"/>
        <v>0</v>
      </c>
      <c r="BL196" s="17" t="s">
        <v>136</v>
      </c>
      <c r="BM196" s="144" t="s">
        <v>286</v>
      </c>
    </row>
    <row r="197" spans="2:65" s="1" customFormat="1" ht="24.2" customHeight="1">
      <c r="B197" s="132"/>
      <c r="C197" s="133" t="s">
        <v>287</v>
      </c>
      <c r="D197" s="133" t="s">
        <v>132</v>
      </c>
      <c r="E197" s="134" t="s">
        <v>288</v>
      </c>
      <c r="F197" s="135" t="s">
        <v>289</v>
      </c>
      <c r="G197" s="136" t="s">
        <v>271</v>
      </c>
      <c r="H197" s="137">
        <v>11.16</v>
      </c>
      <c r="I197" s="138"/>
      <c r="J197" s="139">
        <f t="shared" si="0"/>
        <v>0</v>
      </c>
      <c r="K197" s="135" t="s">
        <v>1</v>
      </c>
      <c r="L197" s="32"/>
      <c r="M197" s="140" t="s">
        <v>1</v>
      </c>
      <c r="N197" s="141" t="s">
        <v>38</v>
      </c>
      <c r="P197" s="142">
        <f t="shared" si="1"/>
        <v>0</v>
      </c>
      <c r="Q197" s="142">
        <v>0</v>
      </c>
      <c r="R197" s="142">
        <f t="shared" si="2"/>
        <v>0</v>
      </c>
      <c r="S197" s="142">
        <v>0</v>
      </c>
      <c r="T197" s="143">
        <f t="shared" si="3"/>
        <v>0</v>
      </c>
      <c r="AR197" s="144" t="s">
        <v>136</v>
      </c>
      <c r="AT197" s="144" t="s">
        <v>132</v>
      </c>
      <c r="AU197" s="144" t="s">
        <v>81</v>
      </c>
      <c r="AY197" s="17" t="s">
        <v>128</v>
      </c>
      <c r="BE197" s="145">
        <f t="shared" si="4"/>
        <v>0</v>
      </c>
      <c r="BF197" s="145">
        <f t="shared" si="5"/>
        <v>0</v>
      </c>
      <c r="BG197" s="145">
        <f t="shared" si="6"/>
        <v>0</v>
      </c>
      <c r="BH197" s="145">
        <f t="shared" si="7"/>
        <v>0</v>
      </c>
      <c r="BI197" s="145">
        <f t="shared" si="8"/>
        <v>0</v>
      </c>
      <c r="BJ197" s="17" t="s">
        <v>81</v>
      </c>
      <c r="BK197" s="145">
        <f t="shared" si="9"/>
        <v>0</v>
      </c>
      <c r="BL197" s="17" t="s">
        <v>136</v>
      </c>
      <c r="BM197" s="144" t="s">
        <v>290</v>
      </c>
    </row>
    <row r="198" spans="2:65" s="1" customFormat="1" ht="21.75" customHeight="1">
      <c r="B198" s="132"/>
      <c r="C198" s="133" t="s">
        <v>291</v>
      </c>
      <c r="D198" s="133" t="s">
        <v>132</v>
      </c>
      <c r="E198" s="134" t="s">
        <v>292</v>
      </c>
      <c r="F198" s="135" t="s">
        <v>293</v>
      </c>
      <c r="G198" s="136" t="s">
        <v>271</v>
      </c>
      <c r="H198" s="137">
        <v>11.16</v>
      </c>
      <c r="I198" s="138"/>
      <c r="J198" s="139">
        <f t="shared" si="0"/>
        <v>0</v>
      </c>
      <c r="K198" s="135" t="s">
        <v>1</v>
      </c>
      <c r="L198" s="32"/>
      <c r="M198" s="140" t="s">
        <v>1</v>
      </c>
      <c r="N198" s="141" t="s">
        <v>38</v>
      </c>
      <c r="P198" s="142">
        <f t="shared" si="1"/>
        <v>0</v>
      </c>
      <c r="Q198" s="142">
        <v>0</v>
      </c>
      <c r="R198" s="142">
        <f t="shared" si="2"/>
        <v>0</v>
      </c>
      <c r="S198" s="142">
        <v>0</v>
      </c>
      <c r="T198" s="143">
        <f t="shared" si="3"/>
        <v>0</v>
      </c>
      <c r="AR198" s="144" t="s">
        <v>136</v>
      </c>
      <c r="AT198" s="144" t="s">
        <v>132</v>
      </c>
      <c r="AU198" s="144" t="s">
        <v>81</v>
      </c>
      <c r="AY198" s="17" t="s">
        <v>128</v>
      </c>
      <c r="BE198" s="145">
        <f t="shared" si="4"/>
        <v>0</v>
      </c>
      <c r="BF198" s="145">
        <f t="shared" si="5"/>
        <v>0</v>
      </c>
      <c r="BG198" s="145">
        <f t="shared" si="6"/>
        <v>0</v>
      </c>
      <c r="BH198" s="145">
        <f t="shared" si="7"/>
        <v>0</v>
      </c>
      <c r="BI198" s="145">
        <f t="shared" si="8"/>
        <v>0</v>
      </c>
      <c r="BJ198" s="17" t="s">
        <v>81</v>
      </c>
      <c r="BK198" s="145">
        <f t="shared" si="9"/>
        <v>0</v>
      </c>
      <c r="BL198" s="17" t="s">
        <v>136</v>
      </c>
      <c r="BM198" s="144" t="s">
        <v>294</v>
      </c>
    </row>
    <row r="199" spans="2:65" s="1" customFormat="1" ht="16.5" customHeight="1">
      <c r="B199" s="132"/>
      <c r="C199" s="133" t="s">
        <v>295</v>
      </c>
      <c r="D199" s="133" t="s">
        <v>132</v>
      </c>
      <c r="E199" s="134" t="s">
        <v>296</v>
      </c>
      <c r="F199" s="135" t="s">
        <v>297</v>
      </c>
      <c r="G199" s="136" t="s">
        <v>271</v>
      </c>
      <c r="H199" s="137">
        <v>11.16</v>
      </c>
      <c r="I199" s="138"/>
      <c r="J199" s="139">
        <f t="shared" si="0"/>
        <v>0</v>
      </c>
      <c r="K199" s="135" t="s">
        <v>1</v>
      </c>
      <c r="L199" s="32"/>
      <c r="M199" s="140" t="s">
        <v>1</v>
      </c>
      <c r="N199" s="141" t="s">
        <v>38</v>
      </c>
      <c r="P199" s="142">
        <f t="shared" si="1"/>
        <v>0</v>
      </c>
      <c r="Q199" s="142">
        <v>0</v>
      </c>
      <c r="R199" s="142">
        <f t="shared" si="2"/>
        <v>0</v>
      </c>
      <c r="S199" s="142">
        <v>0</v>
      </c>
      <c r="T199" s="143">
        <f t="shared" si="3"/>
        <v>0</v>
      </c>
      <c r="AR199" s="144" t="s">
        <v>136</v>
      </c>
      <c r="AT199" s="144" t="s">
        <v>132</v>
      </c>
      <c r="AU199" s="144" t="s">
        <v>81</v>
      </c>
      <c r="AY199" s="17" t="s">
        <v>128</v>
      </c>
      <c r="BE199" s="145">
        <f t="shared" si="4"/>
        <v>0</v>
      </c>
      <c r="BF199" s="145">
        <f t="shared" si="5"/>
        <v>0</v>
      </c>
      <c r="BG199" s="145">
        <f t="shared" si="6"/>
        <v>0</v>
      </c>
      <c r="BH199" s="145">
        <f t="shared" si="7"/>
        <v>0</v>
      </c>
      <c r="BI199" s="145">
        <f t="shared" si="8"/>
        <v>0</v>
      </c>
      <c r="BJ199" s="17" t="s">
        <v>81</v>
      </c>
      <c r="BK199" s="145">
        <f t="shared" si="9"/>
        <v>0</v>
      </c>
      <c r="BL199" s="17" t="s">
        <v>136</v>
      </c>
      <c r="BM199" s="144" t="s">
        <v>298</v>
      </c>
    </row>
    <row r="200" spans="2:65" s="1" customFormat="1" ht="24.2" customHeight="1">
      <c r="B200" s="132"/>
      <c r="C200" s="133" t="s">
        <v>299</v>
      </c>
      <c r="D200" s="133" t="s">
        <v>132</v>
      </c>
      <c r="E200" s="134" t="s">
        <v>300</v>
      </c>
      <c r="F200" s="135" t="s">
        <v>301</v>
      </c>
      <c r="G200" s="136" t="s">
        <v>271</v>
      </c>
      <c r="H200" s="137">
        <v>11.16</v>
      </c>
      <c r="I200" s="138"/>
      <c r="J200" s="139">
        <f t="shared" si="0"/>
        <v>0</v>
      </c>
      <c r="K200" s="135" t="s">
        <v>1</v>
      </c>
      <c r="L200" s="32"/>
      <c r="M200" s="140" t="s">
        <v>1</v>
      </c>
      <c r="N200" s="141" t="s">
        <v>38</v>
      </c>
      <c r="P200" s="142">
        <f t="shared" si="1"/>
        <v>0</v>
      </c>
      <c r="Q200" s="142">
        <v>0</v>
      </c>
      <c r="R200" s="142">
        <f t="shared" si="2"/>
        <v>0</v>
      </c>
      <c r="S200" s="142">
        <v>0</v>
      </c>
      <c r="T200" s="143">
        <f t="shared" si="3"/>
        <v>0</v>
      </c>
      <c r="AR200" s="144" t="s">
        <v>136</v>
      </c>
      <c r="AT200" s="144" t="s">
        <v>132</v>
      </c>
      <c r="AU200" s="144" t="s">
        <v>81</v>
      </c>
      <c r="AY200" s="17" t="s">
        <v>128</v>
      </c>
      <c r="BE200" s="145">
        <f t="shared" si="4"/>
        <v>0</v>
      </c>
      <c r="BF200" s="145">
        <f t="shared" si="5"/>
        <v>0</v>
      </c>
      <c r="BG200" s="145">
        <f t="shared" si="6"/>
        <v>0</v>
      </c>
      <c r="BH200" s="145">
        <f t="shared" si="7"/>
        <v>0</v>
      </c>
      <c r="BI200" s="145">
        <f t="shared" si="8"/>
        <v>0</v>
      </c>
      <c r="BJ200" s="17" t="s">
        <v>81</v>
      </c>
      <c r="BK200" s="145">
        <f t="shared" si="9"/>
        <v>0</v>
      </c>
      <c r="BL200" s="17" t="s">
        <v>136</v>
      </c>
      <c r="BM200" s="144" t="s">
        <v>302</v>
      </c>
    </row>
    <row r="201" spans="2:65" s="13" customFormat="1" ht="11.25">
      <c r="B201" s="153"/>
      <c r="D201" s="147" t="s">
        <v>138</v>
      </c>
      <c r="E201" s="154" t="s">
        <v>1</v>
      </c>
      <c r="F201" s="155" t="s">
        <v>273</v>
      </c>
      <c r="H201" s="156">
        <v>11.16</v>
      </c>
      <c r="I201" s="157"/>
      <c r="L201" s="153"/>
      <c r="M201" s="158"/>
      <c r="T201" s="159"/>
      <c r="AT201" s="154" t="s">
        <v>138</v>
      </c>
      <c r="AU201" s="154" t="s">
        <v>81</v>
      </c>
      <c r="AV201" s="13" t="s">
        <v>83</v>
      </c>
      <c r="AW201" s="13" t="s">
        <v>30</v>
      </c>
      <c r="AX201" s="13" t="s">
        <v>81</v>
      </c>
      <c r="AY201" s="154" t="s">
        <v>128</v>
      </c>
    </row>
    <row r="202" spans="2:65" s="11" customFormat="1" ht="25.9" customHeight="1">
      <c r="B202" s="120"/>
      <c r="D202" s="121" t="s">
        <v>72</v>
      </c>
      <c r="E202" s="122" t="s">
        <v>142</v>
      </c>
      <c r="F202" s="122" t="s">
        <v>303</v>
      </c>
      <c r="I202" s="123"/>
      <c r="J202" s="124">
        <f>BK202</f>
        <v>0</v>
      </c>
      <c r="L202" s="120"/>
      <c r="M202" s="125"/>
      <c r="P202" s="126">
        <f>SUM(P203:P268)</f>
        <v>0</v>
      </c>
      <c r="R202" s="126">
        <f>SUM(R203:R268)</f>
        <v>5.3693799800000015</v>
      </c>
      <c r="T202" s="127">
        <f>SUM(T203:T268)</f>
        <v>0</v>
      </c>
      <c r="AR202" s="121" t="s">
        <v>136</v>
      </c>
      <c r="AT202" s="128" t="s">
        <v>72</v>
      </c>
      <c r="AU202" s="128" t="s">
        <v>73</v>
      </c>
      <c r="AY202" s="121" t="s">
        <v>128</v>
      </c>
      <c r="BK202" s="129">
        <f>SUM(BK203:BK268)</f>
        <v>0</v>
      </c>
    </row>
    <row r="203" spans="2:65" s="1" customFormat="1" ht="24.2" customHeight="1">
      <c r="B203" s="132"/>
      <c r="C203" s="133" t="s">
        <v>304</v>
      </c>
      <c r="D203" s="133" t="s">
        <v>132</v>
      </c>
      <c r="E203" s="134" t="s">
        <v>305</v>
      </c>
      <c r="F203" s="135" t="s">
        <v>306</v>
      </c>
      <c r="G203" s="136" t="s">
        <v>307</v>
      </c>
      <c r="H203" s="137">
        <v>2</v>
      </c>
      <c r="I203" s="138"/>
      <c r="J203" s="139">
        <f>ROUND(I203*H203,2)</f>
        <v>0</v>
      </c>
      <c r="K203" s="135" t="s">
        <v>1</v>
      </c>
      <c r="L203" s="32"/>
      <c r="M203" s="140" t="s">
        <v>1</v>
      </c>
      <c r="N203" s="141" t="s">
        <v>38</v>
      </c>
      <c r="P203" s="142">
        <f>O203*H203</f>
        <v>0</v>
      </c>
      <c r="Q203" s="142">
        <v>0</v>
      </c>
      <c r="R203" s="142">
        <f>Q203*H203</f>
        <v>0</v>
      </c>
      <c r="S203" s="142">
        <v>0</v>
      </c>
      <c r="T203" s="143">
        <f>S203*H203</f>
        <v>0</v>
      </c>
      <c r="AR203" s="144" t="s">
        <v>136</v>
      </c>
      <c r="AT203" s="144" t="s">
        <v>132</v>
      </c>
      <c r="AU203" s="144" t="s">
        <v>81</v>
      </c>
      <c r="AY203" s="17" t="s">
        <v>128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7" t="s">
        <v>81</v>
      </c>
      <c r="BK203" s="145">
        <f>ROUND(I203*H203,2)</f>
        <v>0</v>
      </c>
      <c r="BL203" s="17" t="s">
        <v>136</v>
      </c>
      <c r="BM203" s="144" t="s">
        <v>308</v>
      </c>
    </row>
    <row r="204" spans="2:65" s="1" customFormat="1" ht="24.2" customHeight="1">
      <c r="B204" s="132"/>
      <c r="C204" s="133" t="s">
        <v>309</v>
      </c>
      <c r="D204" s="133" t="s">
        <v>132</v>
      </c>
      <c r="E204" s="134" t="s">
        <v>310</v>
      </c>
      <c r="F204" s="135" t="s">
        <v>311</v>
      </c>
      <c r="G204" s="136" t="s">
        <v>264</v>
      </c>
      <c r="H204" s="137">
        <v>115</v>
      </c>
      <c r="I204" s="138"/>
      <c r="J204" s="139">
        <f>ROUND(I204*H204,2)</f>
        <v>0</v>
      </c>
      <c r="K204" s="135" t="s">
        <v>1</v>
      </c>
      <c r="L204" s="32"/>
      <c r="M204" s="140" t="s">
        <v>1</v>
      </c>
      <c r="N204" s="141" t="s">
        <v>38</v>
      </c>
      <c r="P204" s="142">
        <f>O204*H204</f>
        <v>0</v>
      </c>
      <c r="Q204" s="142">
        <v>0</v>
      </c>
      <c r="R204" s="142">
        <f>Q204*H204</f>
        <v>0</v>
      </c>
      <c r="S204" s="142">
        <v>0</v>
      </c>
      <c r="T204" s="143">
        <f>S204*H204</f>
        <v>0</v>
      </c>
      <c r="AR204" s="144" t="s">
        <v>136</v>
      </c>
      <c r="AT204" s="144" t="s">
        <v>132</v>
      </c>
      <c r="AU204" s="144" t="s">
        <v>81</v>
      </c>
      <c r="AY204" s="17" t="s">
        <v>128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7" t="s">
        <v>81</v>
      </c>
      <c r="BK204" s="145">
        <f>ROUND(I204*H204,2)</f>
        <v>0</v>
      </c>
      <c r="BL204" s="17" t="s">
        <v>136</v>
      </c>
      <c r="BM204" s="144" t="s">
        <v>312</v>
      </c>
    </row>
    <row r="205" spans="2:65" s="1" customFormat="1" ht="24.2" customHeight="1">
      <c r="B205" s="132"/>
      <c r="C205" s="133" t="s">
        <v>313</v>
      </c>
      <c r="D205" s="133" t="s">
        <v>132</v>
      </c>
      <c r="E205" s="134" t="s">
        <v>314</v>
      </c>
      <c r="F205" s="135" t="s">
        <v>315</v>
      </c>
      <c r="G205" s="136" t="s">
        <v>159</v>
      </c>
      <c r="H205" s="137">
        <v>317</v>
      </c>
      <c r="I205" s="138"/>
      <c r="J205" s="139">
        <f>ROUND(I205*H205,2)</f>
        <v>0</v>
      </c>
      <c r="K205" s="135" t="s">
        <v>1</v>
      </c>
      <c r="L205" s="32"/>
      <c r="M205" s="140" t="s">
        <v>1</v>
      </c>
      <c r="N205" s="141" t="s">
        <v>38</v>
      </c>
      <c r="P205" s="142">
        <f>O205*H205</f>
        <v>0</v>
      </c>
      <c r="Q205" s="142">
        <v>1.5E-3</v>
      </c>
      <c r="R205" s="142">
        <f>Q205*H205</f>
        <v>0.47550000000000003</v>
      </c>
      <c r="S205" s="142">
        <v>0</v>
      </c>
      <c r="T205" s="143">
        <f>S205*H205</f>
        <v>0</v>
      </c>
      <c r="AR205" s="144" t="s">
        <v>136</v>
      </c>
      <c r="AT205" s="144" t="s">
        <v>132</v>
      </c>
      <c r="AU205" s="144" t="s">
        <v>81</v>
      </c>
      <c r="AY205" s="17" t="s">
        <v>128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7" t="s">
        <v>81</v>
      </c>
      <c r="BK205" s="145">
        <f>ROUND(I205*H205,2)</f>
        <v>0</v>
      </c>
      <c r="BL205" s="17" t="s">
        <v>136</v>
      </c>
      <c r="BM205" s="144" t="s">
        <v>316</v>
      </c>
    </row>
    <row r="206" spans="2:65" s="1" customFormat="1" ht="24.2" customHeight="1">
      <c r="B206" s="132"/>
      <c r="C206" s="133" t="s">
        <v>317</v>
      </c>
      <c r="D206" s="133" t="s">
        <v>132</v>
      </c>
      <c r="E206" s="134" t="s">
        <v>318</v>
      </c>
      <c r="F206" s="135" t="s">
        <v>319</v>
      </c>
      <c r="G206" s="136" t="s">
        <v>264</v>
      </c>
      <c r="H206" s="137">
        <v>395.64499999999998</v>
      </c>
      <c r="I206" s="138"/>
      <c r="J206" s="139">
        <f>ROUND(I206*H206,2)</f>
        <v>0</v>
      </c>
      <c r="K206" s="135" t="s">
        <v>1</v>
      </c>
      <c r="L206" s="32"/>
      <c r="M206" s="140" t="s">
        <v>1</v>
      </c>
      <c r="N206" s="141" t="s">
        <v>38</v>
      </c>
      <c r="P206" s="142">
        <f>O206*H206</f>
        <v>0</v>
      </c>
      <c r="Q206" s="142">
        <v>2.5999999999999998E-4</v>
      </c>
      <c r="R206" s="142">
        <f>Q206*H206</f>
        <v>0.10286769999999999</v>
      </c>
      <c r="S206" s="142">
        <v>0</v>
      </c>
      <c r="T206" s="143">
        <f>S206*H206</f>
        <v>0</v>
      </c>
      <c r="AR206" s="144" t="s">
        <v>136</v>
      </c>
      <c r="AT206" s="144" t="s">
        <v>132</v>
      </c>
      <c r="AU206" s="144" t="s">
        <v>81</v>
      </c>
      <c r="AY206" s="17" t="s">
        <v>128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7" t="s">
        <v>81</v>
      </c>
      <c r="BK206" s="145">
        <f>ROUND(I206*H206,2)</f>
        <v>0</v>
      </c>
      <c r="BL206" s="17" t="s">
        <v>136</v>
      </c>
      <c r="BM206" s="144" t="s">
        <v>320</v>
      </c>
    </row>
    <row r="207" spans="2:65" s="12" customFormat="1" ht="11.25">
      <c r="B207" s="146"/>
      <c r="D207" s="147" t="s">
        <v>138</v>
      </c>
      <c r="E207" s="148" t="s">
        <v>1</v>
      </c>
      <c r="F207" s="149" t="s">
        <v>186</v>
      </c>
      <c r="H207" s="148" t="s">
        <v>1</v>
      </c>
      <c r="I207" s="150"/>
      <c r="L207" s="146"/>
      <c r="M207" s="151"/>
      <c r="T207" s="152"/>
      <c r="AT207" s="148" t="s">
        <v>138</v>
      </c>
      <c r="AU207" s="148" t="s">
        <v>81</v>
      </c>
      <c r="AV207" s="12" t="s">
        <v>81</v>
      </c>
      <c r="AW207" s="12" t="s">
        <v>30</v>
      </c>
      <c r="AX207" s="12" t="s">
        <v>73</v>
      </c>
      <c r="AY207" s="148" t="s">
        <v>128</v>
      </c>
    </row>
    <row r="208" spans="2:65" s="13" customFormat="1" ht="11.25">
      <c r="B208" s="153"/>
      <c r="D208" s="147" t="s">
        <v>138</v>
      </c>
      <c r="E208" s="154" t="s">
        <v>1</v>
      </c>
      <c r="F208" s="155" t="s">
        <v>187</v>
      </c>
      <c r="H208" s="156">
        <v>101.99</v>
      </c>
      <c r="I208" s="157"/>
      <c r="L208" s="153"/>
      <c r="M208" s="158"/>
      <c r="T208" s="159"/>
      <c r="AT208" s="154" t="s">
        <v>138</v>
      </c>
      <c r="AU208" s="154" t="s">
        <v>81</v>
      </c>
      <c r="AV208" s="13" t="s">
        <v>83</v>
      </c>
      <c r="AW208" s="13" t="s">
        <v>30</v>
      </c>
      <c r="AX208" s="13" t="s">
        <v>73</v>
      </c>
      <c r="AY208" s="154" t="s">
        <v>128</v>
      </c>
    </row>
    <row r="209" spans="2:65" s="12" customFormat="1" ht="11.25">
      <c r="B209" s="146"/>
      <c r="D209" s="147" t="s">
        <v>138</v>
      </c>
      <c r="E209" s="148" t="s">
        <v>1</v>
      </c>
      <c r="F209" s="149" t="s">
        <v>188</v>
      </c>
      <c r="H209" s="148" t="s">
        <v>1</v>
      </c>
      <c r="I209" s="150"/>
      <c r="L209" s="146"/>
      <c r="M209" s="151"/>
      <c r="T209" s="152"/>
      <c r="AT209" s="148" t="s">
        <v>138</v>
      </c>
      <c r="AU209" s="148" t="s">
        <v>81</v>
      </c>
      <c r="AV209" s="12" t="s">
        <v>81</v>
      </c>
      <c r="AW209" s="12" t="s">
        <v>30</v>
      </c>
      <c r="AX209" s="12" t="s">
        <v>73</v>
      </c>
      <c r="AY209" s="148" t="s">
        <v>128</v>
      </c>
    </row>
    <row r="210" spans="2:65" s="13" customFormat="1" ht="11.25">
      <c r="B210" s="153"/>
      <c r="D210" s="147" t="s">
        <v>138</v>
      </c>
      <c r="E210" s="154" t="s">
        <v>1</v>
      </c>
      <c r="F210" s="155" t="s">
        <v>189</v>
      </c>
      <c r="H210" s="156">
        <v>89.05</v>
      </c>
      <c r="I210" s="157"/>
      <c r="L210" s="153"/>
      <c r="M210" s="158"/>
      <c r="T210" s="159"/>
      <c r="AT210" s="154" t="s">
        <v>138</v>
      </c>
      <c r="AU210" s="154" t="s">
        <v>81</v>
      </c>
      <c r="AV210" s="13" t="s">
        <v>83</v>
      </c>
      <c r="AW210" s="13" t="s">
        <v>30</v>
      </c>
      <c r="AX210" s="13" t="s">
        <v>73</v>
      </c>
      <c r="AY210" s="154" t="s">
        <v>128</v>
      </c>
    </row>
    <row r="211" spans="2:65" s="12" customFormat="1" ht="11.25">
      <c r="B211" s="146"/>
      <c r="D211" s="147" t="s">
        <v>138</v>
      </c>
      <c r="E211" s="148" t="s">
        <v>1</v>
      </c>
      <c r="F211" s="149" t="s">
        <v>190</v>
      </c>
      <c r="H211" s="148" t="s">
        <v>1</v>
      </c>
      <c r="I211" s="150"/>
      <c r="L211" s="146"/>
      <c r="M211" s="151"/>
      <c r="T211" s="152"/>
      <c r="AT211" s="148" t="s">
        <v>138</v>
      </c>
      <c r="AU211" s="148" t="s">
        <v>81</v>
      </c>
      <c r="AV211" s="12" t="s">
        <v>81</v>
      </c>
      <c r="AW211" s="12" t="s">
        <v>30</v>
      </c>
      <c r="AX211" s="12" t="s">
        <v>73</v>
      </c>
      <c r="AY211" s="148" t="s">
        <v>128</v>
      </c>
    </row>
    <row r="212" spans="2:65" s="13" customFormat="1" ht="11.25">
      <c r="B212" s="153"/>
      <c r="D212" s="147" t="s">
        <v>138</v>
      </c>
      <c r="E212" s="154" t="s">
        <v>1</v>
      </c>
      <c r="F212" s="155" t="s">
        <v>191</v>
      </c>
      <c r="H212" s="156">
        <v>123.36499999999999</v>
      </c>
      <c r="I212" s="157"/>
      <c r="L212" s="153"/>
      <c r="M212" s="158"/>
      <c r="T212" s="159"/>
      <c r="AT212" s="154" t="s">
        <v>138</v>
      </c>
      <c r="AU212" s="154" t="s">
        <v>81</v>
      </c>
      <c r="AV212" s="13" t="s">
        <v>83</v>
      </c>
      <c r="AW212" s="13" t="s">
        <v>30</v>
      </c>
      <c r="AX212" s="13" t="s">
        <v>73</v>
      </c>
      <c r="AY212" s="154" t="s">
        <v>128</v>
      </c>
    </row>
    <row r="213" spans="2:65" s="12" customFormat="1" ht="11.25">
      <c r="B213" s="146"/>
      <c r="D213" s="147" t="s">
        <v>138</v>
      </c>
      <c r="E213" s="148" t="s">
        <v>1</v>
      </c>
      <c r="F213" s="149" t="s">
        <v>192</v>
      </c>
      <c r="H213" s="148" t="s">
        <v>1</v>
      </c>
      <c r="I213" s="150"/>
      <c r="L213" s="146"/>
      <c r="M213" s="151"/>
      <c r="T213" s="152"/>
      <c r="AT213" s="148" t="s">
        <v>138</v>
      </c>
      <c r="AU213" s="148" t="s">
        <v>81</v>
      </c>
      <c r="AV213" s="12" t="s">
        <v>81</v>
      </c>
      <c r="AW213" s="12" t="s">
        <v>30</v>
      </c>
      <c r="AX213" s="12" t="s">
        <v>73</v>
      </c>
      <c r="AY213" s="148" t="s">
        <v>128</v>
      </c>
    </row>
    <row r="214" spans="2:65" s="13" customFormat="1" ht="11.25">
      <c r="B214" s="153"/>
      <c r="D214" s="147" t="s">
        <v>138</v>
      </c>
      <c r="E214" s="154" t="s">
        <v>1</v>
      </c>
      <c r="F214" s="155" t="s">
        <v>193</v>
      </c>
      <c r="H214" s="156">
        <v>81.239999999999995</v>
      </c>
      <c r="I214" s="157"/>
      <c r="L214" s="153"/>
      <c r="M214" s="158"/>
      <c r="T214" s="159"/>
      <c r="AT214" s="154" t="s">
        <v>138</v>
      </c>
      <c r="AU214" s="154" t="s">
        <v>81</v>
      </c>
      <c r="AV214" s="13" t="s">
        <v>83</v>
      </c>
      <c r="AW214" s="13" t="s">
        <v>30</v>
      </c>
      <c r="AX214" s="13" t="s">
        <v>73</v>
      </c>
      <c r="AY214" s="154" t="s">
        <v>128</v>
      </c>
    </row>
    <row r="215" spans="2:65" s="15" customFormat="1" ht="11.25">
      <c r="B215" s="167"/>
      <c r="D215" s="147" t="s">
        <v>138</v>
      </c>
      <c r="E215" s="168" t="s">
        <v>1</v>
      </c>
      <c r="F215" s="169" t="s">
        <v>194</v>
      </c>
      <c r="H215" s="170">
        <v>395.64499999999998</v>
      </c>
      <c r="I215" s="171"/>
      <c r="L215" s="167"/>
      <c r="M215" s="172"/>
      <c r="T215" s="173"/>
      <c r="AT215" s="168" t="s">
        <v>138</v>
      </c>
      <c r="AU215" s="168" t="s">
        <v>81</v>
      </c>
      <c r="AV215" s="15" t="s">
        <v>129</v>
      </c>
      <c r="AW215" s="15" t="s">
        <v>30</v>
      </c>
      <c r="AX215" s="15" t="s">
        <v>81</v>
      </c>
      <c r="AY215" s="168" t="s">
        <v>128</v>
      </c>
    </row>
    <row r="216" spans="2:65" s="1" customFormat="1" ht="21.75" customHeight="1">
      <c r="B216" s="132"/>
      <c r="C216" s="133" t="s">
        <v>321</v>
      </c>
      <c r="D216" s="133" t="s">
        <v>132</v>
      </c>
      <c r="E216" s="134" t="s">
        <v>322</v>
      </c>
      <c r="F216" s="135" t="s">
        <v>323</v>
      </c>
      <c r="G216" s="136" t="s">
        <v>173</v>
      </c>
      <c r="H216" s="137">
        <v>197.82300000000001</v>
      </c>
      <c r="I216" s="138"/>
      <c r="J216" s="139">
        <f>ROUND(I216*H216,2)</f>
        <v>0</v>
      </c>
      <c r="K216" s="135" t="s">
        <v>1</v>
      </c>
      <c r="L216" s="32"/>
      <c r="M216" s="140" t="s">
        <v>1</v>
      </c>
      <c r="N216" s="141" t="s">
        <v>38</v>
      </c>
      <c r="P216" s="142">
        <f>O216*H216</f>
        <v>0</v>
      </c>
      <c r="Q216" s="142">
        <v>5.4599999999999996E-3</v>
      </c>
      <c r="R216" s="142">
        <f>Q216*H216</f>
        <v>1.0801135799999999</v>
      </c>
      <c r="S216" s="142">
        <v>0</v>
      </c>
      <c r="T216" s="143">
        <f>S216*H216</f>
        <v>0</v>
      </c>
      <c r="AR216" s="144" t="s">
        <v>136</v>
      </c>
      <c r="AT216" s="144" t="s">
        <v>132</v>
      </c>
      <c r="AU216" s="144" t="s">
        <v>81</v>
      </c>
      <c r="AY216" s="17" t="s">
        <v>128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7" t="s">
        <v>81</v>
      </c>
      <c r="BK216" s="145">
        <f>ROUND(I216*H216,2)</f>
        <v>0</v>
      </c>
      <c r="BL216" s="17" t="s">
        <v>136</v>
      </c>
      <c r="BM216" s="144" t="s">
        <v>324</v>
      </c>
    </row>
    <row r="217" spans="2:65" s="12" customFormat="1" ht="11.25">
      <c r="B217" s="146"/>
      <c r="D217" s="147" t="s">
        <v>138</v>
      </c>
      <c r="E217" s="148" t="s">
        <v>1</v>
      </c>
      <c r="F217" s="149" t="s">
        <v>186</v>
      </c>
      <c r="H217" s="148" t="s">
        <v>1</v>
      </c>
      <c r="I217" s="150"/>
      <c r="L217" s="146"/>
      <c r="M217" s="151"/>
      <c r="T217" s="152"/>
      <c r="AT217" s="148" t="s">
        <v>138</v>
      </c>
      <c r="AU217" s="148" t="s">
        <v>81</v>
      </c>
      <c r="AV217" s="12" t="s">
        <v>81</v>
      </c>
      <c r="AW217" s="12" t="s">
        <v>30</v>
      </c>
      <c r="AX217" s="12" t="s">
        <v>73</v>
      </c>
      <c r="AY217" s="148" t="s">
        <v>128</v>
      </c>
    </row>
    <row r="218" spans="2:65" s="13" customFormat="1" ht="11.25">
      <c r="B218" s="153"/>
      <c r="D218" s="147" t="s">
        <v>138</v>
      </c>
      <c r="E218" s="154" t="s">
        <v>1</v>
      </c>
      <c r="F218" s="155" t="s">
        <v>187</v>
      </c>
      <c r="H218" s="156">
        <v>101.99</v>
      </c>
      <c r="I218" s="157"/>
      <c r="L218" s="153"/>
      <c r="M218" s="158"/>
      <c r="T218" s="159"/>
      <c r="AT218" s="154" t="s">
        <v>138</v>
      </c>
      <c r="AU218" s="154" t="s">
        <v>81</v>
      </c>
      <c r="AV218" s="13" t="s">
        <v>83</v>
      </c>
      <c r="AW218" s="13" t="s">
        <v>30</v>
      </c>
      <c r="AX218" s="13" t="s">
        <v>73</v>
      </c>
      <c r="AY218" s="154" t="s">
        <v>128</v>
      </c>
    </row>
    <row r="219" spans="2:65" s="12" customFormat="1" ht="11.25">
      <c r="B219" s="146"/>
      <c r="D219" s="147" t="s">
        <v>138</v>
      </c>
      <c r="E219" s="148" t="s">
        <v>1</v>
      </c>
      <c r="F219" s="149" t="s">
        <v>188</v>
      </c>
      <c r="H219" s="148" t="s">
        <v>1</v>
      </c>
      <c r="I219" s="150"/>
      <c r="L219" s="146"/>
      <c r="M219" s="151"/>
      <c r="T219" s="152"/>
      <c r="AT219" s="148" t="s">
        <v>138</v>
      </c>
      <c r="AU219" s="148" t="s">
        <v>81</v>
      </c>
      <c r="AV219" s="12" t="s">
        <v>81</v>
      </c>
      <c r="AW219" s="12" t="s">
        <v>30</v>
      </c>
      <c r="AX219" s="12" t="s">
        <v>73</v>
      </c>
      <c r="AY219" s="148" t="s">
        <v>128</v>
      </c>
    </row>
    <row r="220" spans="2:65" s="13" customFormat="1" ht="11.25">
      <c r="B220" s="153"/>
      <c r="D220" s="147" t="s">
        <v>138</v>
      </c>
      <c r="E220" s="154" t="s">
        <v>1</v>
      </c>
      <c r="F220" s="155" t="s">
        <v>189</v>
      </c>
      <c r="H220" s="156">
        <v>89.05</v>
      </c>
      <c r="I220" s="157"/>
      <c r="L220" s="153"/>
      <c r="M220" s="158"/>
      <c r="T220" s="159"/>
      <c r="AT220" s="154" t="s">
        <v>138</v>
      </c>
      <c r="AU220" s="154" t="s">
        <v>81</v>
      </c>
      <c r="AV220" s="13" t="s">
        <v>83</v>
      </c>
      <c r="AW220" s="13" t="s">
        <v>30</v>
      </c>
      <c r="AX220" s="13" t="s">
        <v>73</v>
      </c>
      <c r="AY220" s="154" t="s">
        <v>128</v>
      </c>
    </row>
    <row r="221" spans="2:65" s="12" customFormat="1" ht="11.25">
      <c r="B221" s="146"/>
      <c r="D221" s="147" t="s">
        <v>138</v>
      </c>
      <c r="E221" s="148" t="s">
        <v>1</v>
      </c>
      <c r="F221" s="149" t="s">
        <v>190</v>
      </c>
      <c r="H221" s="148" t="s">
        <v>1</v>
      </c>
      <c r="I221" s="150"/>
      <c r="L221" s="146"/>
      <c r="M221" s="151"/>
      <c r="T221" s="152"/>
      <c r="AT221" s="148" t="s">
        <v>138</v>
      </c>
      <c r="AU221" s="148" t="s">
        <v>81</v>
      </c>
      <c r="AV221" s="12" t="s">
        <v>81</v>
      </c>
      <c r="AW221" s="12" t="s">
        <v>30</v>
      </c>
      <c r="AX221" s="12" t="s">
        <v>73</v>
      </c>
      <c r="AY221" s="148" t="s">
        <v>128</v>
      </c>
    </row>
    <row r="222" spans="2:65" s="13" customFormat="1" ht="11.25">
      <c r="B222" s="153"/>
      <c r="D222" s="147" t="s">
        <v>138</v>
      </c>
      <c r="E222" s="154" t="s">
        <v>1</v>
      </c>
      <c r="F222" s="155" t="s">
        <v>191</v>
      </c>
      <c r="H222" s="156">
        <v>123.36499999999999</v>
      </c>
      <c r="I222" s="157"/>
      <c r="L222" s="153"/>
      <c r="M222" s="158"/>
      <c r="T222" s="159"/>
      <c r="AT222" s="154" t="s">
        <v>138</v>
      </c>
      <c r="AU222" s="154" t="s">
        <v>81</v>
      </c>
      <c r="AV222" s="13" t="s">
        <v>83</v>
      </c>
      <c r="AW222" s="13" t="s">
        <v>30</v>
      </c>
      <c r="AX222" s="13" t="s">
        <v>73</v>
      </c>
      <c r="AY222" s="154" t="s">
        <v>128</v>
      </c>
    </row>
    <row r="223" spans="2:65" s="12" customFormat="1" ht="11.25">
      <c r="B223" s="146"/>
      <c r="D223" s="147" t="s">
        <v>138</v>
      </c>
      <c r="E223" s="148" t="s">
        <v>1</v>
      </c>
      <c r="F223" s="149" t="s">
        <v>192</v>
      </c>
      <c r="H223" s="148" t="s">
        <v>1</v>
      </c>
      <c r="I223" s="150"/>
      <c r="L223" s="146"/>
      <c r="M223" s="151"/>
      <c r="T223" s="152"/>
      <c r="AT223" s="148" t="s">
        <v>138</v>
      </c>
      <c r="AU223" s="148" t="s">
        <v>81</v>
      </c>
      <c r="AV223" s="12" t="s">
        <v>81</v>
      </c>
      <c r="AW223" s="12" t="s">
        <v>30</v>
      </c>
      <c r="AX223" s="12" t="s">
        <v>73</v>
      </c>
      <c r="AY223" s="148" t="s">
        <v>128</v>
      </c>
    </row>
    <row r="224" spans="2:65" s="13" customFormat="1" ht="11.25">
      <c r="B224" s="153"/>
      <c r="D224" s="147" t="s">
        <v>138</v>
      </c>
      <c r="E224" s="154" t="s">
        <v>1</v>
      </c>
      <c r="F224" s="155" t="s">
        <v>193</v>
      </c>
      <c r="H224" s="156">
        <v>81.239999999999995</v>
      </c>
      <c r="I224" s="157"/>
      <c r="L224" s="153"/>
      <c r="M224" s="158"/>
      <c r="T224" s="159"/>
      <c r="AT224" s="154" t="s">
        <v>138</v>
      </c>
      <c r="AU224" s="154" t="s">
        <v>81</v>
      </c>
      <c r="AV224" s="13" t="s">
        <v>83</v>
      </c>
      <c r="AW224" s="13" t="s">
        <v>30</v>
      </c>
      <c r="AX224" s="13" t="s">
        <v>73</v>
      </c>
      <c r="AY224" s="154" t="s">
        <v>128</v>
      </c>
    </row>
    <row r="225" spans="2:65" s="15" customFormat="1" ht="11.25">
      <c r="B225" s="167"/>
      <c r="D225" s="147" t="s">
        <v>138</v>
      </c>
      <c r="E225" s="168" t="s">
        <v>1</v>
      </c>
      <c r="F225" s="169" t="s">
        <v>194</v>
      </c>
      <c r="H225" s="170">
        <v>395.64499999999998</v>
      </c>
      <c r="I225" s="171"/>
      <c r="L225" s="167"/>
      <c r="M225" s="172"/>
      <c r="T225" s="173"/>
      <c r="AT225" s="168" t="s">
        <v>138</v>
      </c>
      <c r="AU225" s="168" t="s">
        <v>81</v>
      </c>
      <c r="AV225" s="15" t="s">
        <v>129</v>
      </c>
      <c r="AW225" s="15" t="s">
        <v>30</v>
      </c>
      <c r="AX225" s="15" t="s">
        <v>73</v>
      </c>
      <c r="AY225" s="168" t="s">
        <v>128</v>
      </c>
    </row>
    <row r="226" spans="2:65" s="13" customFormat="1" ht="11.25">
      <c r="B226" s="153"/>
      <c r="D226" s="147" t="s">
        <v>138</v>
      </c>
      <c r="E226" s="154" t="s">
        <v>1</v>
      </c>
      <c r="F226" s="155" t="s">
        <v>195</v>
      </c>
      <c r="H226" s="156">
        <v>197.82300000000001</v>
      </c>
      <c r="I226" s="157"/>
      <c r="L226" s="153"/>
      <c r="M226" s="158"/>
      <c r="T226" s="159"/>
      <c r="AT226" s="154" t="s">
        <v>138</v>
      </c>
      <c r="AU226" s="154" t="s">
        <v>81</v>
      </c>
      <c r="AV226" s="13" t="s">
        <v>83</v>
      </c>
      <c r="AW226" s="13" t="s">
        <v>30</v>
      </c>
      <c r="AX226" s="13" t="s">
        <v>81</v>
      </c>
      <c r="AY226" s="154" t="s">
        <v>128</v>
      </c>
    </row>
    <row r="227" spans="2:65" s="1" customFormat="1" ht="24.2" customHeight="1">
      <c r="B227" s="132"/>
      <c r="C227" s="133" t="s">
        <v>325</v>
      </c>
      <c r="D227" s="133" t="s">
        <v>132</v>
      </c>
      <c r="E227" s="134" t="s">
        <v>326</v>
      </c>
      <c r="F227" s="135" t="s">
        <v>327</v>
      </c>
      <c r="G227" s="136" t="s">
        <v>173</v>
      </c>
      <c r="H227" s="137">
        <v>395.64499999999998</v>
      </c>
      <c r="I227" s="138"/>
      <c r="J227" s="139">
        <f>ROUND(I227*H227,2)</f>
        <v>0</v>
      </c>
      <c r="K227" s="135" t="s">
        <v>154</v>
      </c>
      <c r="L227" s="32"/>
      <c r="M227" s="140" t="s">
        <v>1</v>
      </c>
      <c r="N227" s="141" t="s">
        <v>38</v>
      </c>
      <c r="P227" s="142">
        <f>O227*H227</f>
        <v>0</v>
      </c>
      <c r="Q227" s="142">
        <v>4.3800000000000002E-3</v>
      </c>
      <c r="R227" s="142">
        <f>Q227*H227</f>
        <v>1.7329251000000001</v>
      </c>
      <c r="S227" s="142">
        <v>0</v>
      </c>
      <c r="T227" s="143">
        <f>S227*H227</f>
        <v>0</v>
      </c>
      <c r="AR227" s="144" t="s">
        <v>328</v>
      </c>
      <c r="AT227" s="144" t="s">
        <v>132</v>
      </c>
      <c r="AU227" s="144" t="s">
        <v>81</v>
      </c>
      <c r="AY227" s="17" t="s">
        <v>128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7" t="s">
        <v>81</v>
      </c>
      <c r="BK227" s="145">
        <f>ROUND(I227*H227,2)</f>
        <v>0</v>
      </c>
      <c r="BL227" s="17" t="s">
        <v>328</v>
      </c>
      <c r="BM227" s="144" t="s">
        <v>329</v>
      </c>
    </row>
    <row r="228" spans="2:65" s="13" customFormat="1" ht="11.25">
      <c r="B228" s="153"/>
      <c r="D228" s="147" t="s">
        <v>138</v>
      </c>
      <c r="E228" s="154" t="s">
        <v>1</v>
      </c>
      <c r="F228" s="155" t="s">
        <v>330</v>
      </c>
      <c r="H228" s="156">
        <v>395.64499999999998</v>
      </c>
      <c r="I228" s="157"/>
      <c r="L228" s="153"/>
      <c r="M228" s="158"/>
      <c r="T228" s="159"/>
      <c r="AT228" s="154" t="s">
        <v>138</v>
      </c>
      <c r="AU228" s="154" t="s">
        <v>81</v>
      </c>
      <c r="AV228" s="13" t="s">
        <v>83</v>
      </c>
      <c r="AW228" s="13" t="s">
        <v>30</v>
      </c>
      <c r="AX228" s="13" t="s">
        <v>81</v>
      </c>
      <c r="AY228" s="154" t="s">
        <v>128</v>
      </c>
    </row>
    <row r="229" spans="2:65" s="1" customFormat="1" ht="24.2" customHeight="1">
      <c r="B229" s="132"/>
      <c r="C229" s="133" t="s">
        <v>331</v>
      </c>
      <c r="D229" s="133" t="s">
        <v>132</v>
      </c>
      <c r="E229" s="134" t="s">
        <v>332</v>
      </c>
      <c r="F229" s="135" t="s">
        <v>333</v>
      </c>
      <c r="G229" s="136" t="s">
        <v>223</v>
      </c>
      <c r="H229" s="137">
        <v>105</v>
      </c>
      <c r="I229" s="138"/>
      <c r="J229" s="139">
        <f>ROUND(I229*H229,2)</f>
        <v>0</v>
      </c>
      <c r="K229" s="135" t="s">
        <v>1</v>
      </c>
      <c r="L229" s="32"/>
      <c r="M229" s="140" t="s">
        <v>1</v>
      </c>
      <c r="N229" s="141" t="s">
        <v>38</v>
      </c>
      <c r="P229" s="142">
        <f>O229*H229</f>
        <v>0</v>
      </c>
      <c r="Q229" s="142">
        <v>0</v>
      </c>
      <c r="R229" s="142">
        <f>Q229*H229</f>
        <v>0</v>
      </c>
      <c r="S229" s="142">
        <v>0</v>
      </c>
      <c r="T229" s="143">
        <f>S229*H229</f>
        <v>0</v>
      </c>
      <c r="AR229" s="144" t="s">
        <v>136</v>
      </c>
      <c r="AT229" s="144" t="s">
        <v>132</v>
      </c>
      <c r="AU229" s="144" t="s">
        <v>81</v>
      </c>
      <c r="AY229" s="17" t="s">
        <v>128</v>
      </c>
      <c r="BE229" s="145">
        <f>IF(N229="základní",J229,0)</f>
        <v>0</v>
      </c>
      <c r="BF229" s="145">
        <f>IF(N229="snížená",J229,0)</f>
        <v>0</v>
      </c>
      <c r="BG229" s="145">
        <f>IF(N229="zákl. přenesená",J229,0)</f>
        <v>0</v>
      </c>
      <c r="BH229" s="145">
        <f>IF(N229="sníž. přenesená",J229,0)</f>
        <v>0</v>
      </c>
      <c r="BI229" s="145">
        <f>IF(N229="nulová",J229,0)</f>
        <v>0</v>
      </c>
      <c r="BJ229" s="17" t="s">
        <v>81</v>
      </c>
      <c r="BK229" s="145">
        <f>ROUND(I229*H229,2)</f>
        <v>0</v>
      </c>
      <c r="BL229" s="17" t="s">
        <v>136</v>
      </c>
      <c r="BM229" s="144" t="s">
        <v>334</v>
      </c>
    </row>
    <row r="230" spans="2:65" s="13" customFormat="1" ht="11.25">
      <c r="B230" s="153"/>
      <c r="D230" s="147" t="s">
        <v>138</v>
      </c>
      <c r="E230" s="154" t="s">
        <v>1</v>
      </c>
      <c r="F230" s="155" t="s">
        <v>335</v>
      </c>
      <c r="H230" s="156">
        <v>105</v>
      </c>
      <c r="I230" s="157"/>
      <c r="L230" s="153"/>
      <c r="M230" s="158"/>
      <c r="T230" s="159"/>
      <c r="AT230" s="154" t="s">
        <v>138</v>
      </c>
      <c r="AU230" s="154" t="s">
        <v>81</v>
      </c>
      <c r="AV230" s="13" t="s">
        <v>83</v>
      </c>
      <c r="AW230" s="13" t="s">
        <v>30</v>
      </c>
      <c r="AX230" s="13" t="s">
        <v>81</v>
      </c>
      <c r="AY230" s="154" t="s">
        <v>128</v>
      </c>
    </row>
    <row r="231" spans="2:65" s="1" customFormat="1" ht="24.2" customHeight="1">
      <c r="B231" s="132"/>
      <c r="C231" s="174" t="s">
        <v>336</v>
      </c>
      <c r="D231" s="174" t="s">
        <v>223</v>
      </c>
      <c r="E231" s="175" t="s">
        <v>337</v>
      </c>
      <c r="F231" s="176" t="s">
        <v>338</v>
      </c>
      <c r="G231" s="177" t="s">
        <v>223</v>
      </c>
      <c r="H231" s="178">
        <v>126</v>
      </c>
      <c r="I231" s="179"/>
      <c r="J231" s="180">
        <f>ROUND(I231*H231,2)</f>
        <v>0</v>
      </c>
      <c r="K231" s="176" t="s">
        <v>1</v>
      </c>
      <c r="L231" s="181"/>
      <c r="M231" s="182" t="s">
        <v>1</v>
      </c>
      <c r="N231" s="183" t="s">
        <v>38</v>
      </c>
      <c r="P231" s="142">
        <f>O231*H231</f>
        <v>0</v>
      </c>
      <c r="Q231" s="142">
        <v>4.0000000000000003E-5</v>
      </c>
      <c r="R231" s="142">
        <f>Q231*H231</f>
        <v>5.0400000000000002E-3</v>
      </c>
      <c r="S231" s="142">
        <v>0</v>
      </c>
      <c r="T231" s="143">
        <f>S231*H231</f>
        <v>0</v>
      </c>
      <c r="AR231" s="144" t="s">
        <v>227</v>
      </c>
      <c r="AT231" s="144" t="s">
        <v>223</v>
      </c>
      <c r="AU231" s="144" t="s">
        <v>81</v>
      </c>
      <c r="AY231" s="17" t="s">
        <v>128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7" t="s">
        <v>81</v>
      </c>
      <c r="BK231" s="145">
        <f>ROUND(I231*H231,2)</f>
        <v>0</v>
      </c>
      <c r="BL231" s="17" t="s">
        <v>136</v>
      </c>
      <c r="BM231" s="144" t="s">
        <v>339</v>
      </c>
    </row>
    <row r="232" spans="2:65" s="13" customFormat="1" ht="11.25">
      <c r="B232" s="153"/>
      <c r="D232" s="147" t="s">
        <v>138</v>
      </c>
      <c r="E232" s="154" t="s">
        <v>1</v>
      </c>
      <c r="F232" s="155" t="s">
        <v>340</v>
      </c>
      <c r="H232" s="156">
        <v>126</v>
      </c>
      <c r="I232" s="157"/>
      <c r="L232" s="153"/>
      <c r="M232" s="158"/>
      <c r="T232" s="159"/>
      <c r="AT232" s="154" t="s">
        <v>138</v>
      </c>
      <c r="AU232" s="154" t="s">
        <v>81</v>
      </c>
      <c r="AV232" s="13" t="s">
        <v>83</v>
      </c>
      <c r="AW232" s="13" t="s">
        <v>30</v>
      </c>
      <c r="AX232" s="13" t="s">
        <v>81</v>
      </c>
      <c r="AY232" s="154" t="s">
        <v>128</v>
      </c>
    </row>
    <row r="233" spans="2:65" s="1" customFormat="1" ht="24.2" customHeight="1">
      <c r="B233" s="132"/>
      <c r="C233" s="133" t="s">
        <v>341</v>
      </c>
      <c r="D233" s="133" t="s">
        <v>132</v>
      </c>
      <c r="E233" s="134" t="s">
        <v>342</v>
      </c>
      <c r="F233" s="135" t="s">
        <v>343</v>
      </c>
      <c r="G233" s="136" t="s">
        <v>223</v>
      </c>
      <c r="H233" s="137">
        <v>105</v>
      </c>
      <c r="I233" s="138"/>
      <c r="J233" s="139">
        <f>ROUND(I233*H233,2)</f>
        <v>0</v>
      </c>
      <c r="K233" s="135" t="s">
        <v>1</v>
      </c>
      <c r="L233" s="32"/>
      <c r="M233" s="140" t="s">
        <v>1</v>
      </c>
      <c r="N233" s="141" t="s">
        <v>38</v>
      </c>
      <c r="P233" s="142">
        <f>O233*H233</f>
        <v>0</v>
      </c>
      <c r="Q233" s="142">
        <v>3.3899999999999998E-3</v>
      </c>
      <c r="R233" s="142">
        <f>Q233*H233</f>
        <v>0.35594999999999999</v>
      </c>
      <c r="S233" s="142">
        <v>0</v>
      </c>
      <c r="T233" s="143">
        <f>S233*H233</f>
        <v>0</v>
      </c>
      <c r="AR233" s="144" t="s">
        <v>136</v>
      </c>
      <c r="AT233" s="144" t="s">
        <v>132</v>
      </c>
      <c r="AU233" s="144" t="s">
        <v>81</v>
      </c>
      <c r="AY233" s="17" t="s">
        <v>128</v>
      </c>
      <c r="BE233" s="145">
        <f>IF(N233="základní",J233,0)</f>
        <v>0</v>
      </c>
      <c r="BF233" s="145">
        <f>IF(N233="snížená",J233,0)</f>
        <v>0</v>
      </c>
      <c r="BG233" s="145">
        <f>IF(N233="zákl. přenesená",J233,0)</f>
        <v>0</v>
      </c>
      <c r="BH233" s="145">
        <f>IF(N233="sníž. přenesená",J233,0)</f>
        <v>0</v>
      </c>
      <c r="BI233" s="145">
        <f>IF(N233="nulová",J233,0)</f>
        <v>0</v>
      </c>
      <c r="BJ233" s="17" t="s">
        <v>81</v>
      </c>
      <c r="BK233" s="145">
        <f>ROUND(I233*H233,2)</f>
        <v>0</v>
      </c>
      <c r="BL233" s="17" t="s">
        <v>136</v>
      </c>
      <c r="BM233" s="144" t="s">
        <v>344</v>
      </c>
    </row>
    <row r="234" spans="2:65" s="13" customFormat="1" ht="11.25">
      <c r="B234" s="153"/>
      <c r="D234" s="147" t="s">
        <v>138</v>
      </c>
      <c r="E234" s="154" t="s">
        <v>1</v>
      </c>
      <c r="F234" s="155" t="s">
        <v>335</v>
      </c>
      <c r="H234" s="156">
        <v>105</v>
      </c>
      <c r="I234" s="157"/>
      <c r="L234" s="153"/>
      <c r="M234" s="158"/>
      <c r="T234" s="159"/>
      <c r="AT234" s="154" t="s">
        <v>138</v>
      </c>
      <c r="AU234" s="154" t="s">
        <v>81</v>
      </c>
      <c r="AV234" s="13" t="s">
        <v>83</v>
      </c>
      <c r="AW234" s="13" t="s">
        <v>30</v>
      </c>
      <c r="AX234" s="13" t="s">
        <v>81</v>
      </c>
      <c r="AY234" s="154" t="s">
        <v>128</v>
      </c>
    </row>
    <row r="235" spans="2:65" s="1" customFormat="1" ht="21.75" customHeight="1">
      <c r="B235" s="132"/>
      <c r="C235" s="174" t="s">
        <v>345</v>
      </c>
      <c r="D235" s="174" t="s">
        <v>223</v>
      </c>
      <c r="E235" s="175" t="s">
        <v>346</v>
      </c>
      <c r="F235" s="176" t="s">
        <v>347</v>
      </c>
      <c r="G235" s="177" t="s">
        <v>264</v>
      </c>
      <c r="H235" s="178">
        <v>21</v>
      </c>
      <c r="I235" s="179"/>
      <c r="J235" s="180">
        <f>ROUND(I235*H235,2)</f>
        <v>0</v>
      </c>
      <c r="K235" s="176" t="s">
        <v>1</v>
      </c>
      <c r="L235" s="181"/>
      <c r="M235" s="182" t="s">
        <v>1</v>
      </c>
      <c r="N235" s="183" t="s">
        <v>38</v>
      </c>
      <c r="P235" s="142">
        <f>O235*H235</f>
        <v>0</v>
      </c>
      <c r="Q235" s="142">
        <v>4.4999999999999999E-4</v>
      </c>
      <c r="R235" s="142">
        <f>Q235*H235</f>
        <v>9.4500000000000001E-3</v>
      </c>
      <c r="S235" s="142">
        <v>0</v>
      </c>
      <c r="T235" s="143">
        <f>S235*H235</f>
        <v>0</v>
      </c>
      <c r="AR235" s="144" t="s">
        <v>227</v>
      </c>
      <c r="AT235" s="144" t="s">
        <v>223</v>
      </c>
      <c r="AU235" s="144" t="s">
        <v>81</v>
      </c>
      <c r="AY235" s="17" t="s">
        <v>128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7" t="s">
        <v>81</v>
      </c>
      <c r="BK235" s="145">
        <f>ROUND(I235*H235,2)</f>
        <v>0</v>
      </c>
      <c r="BL235" s="17" t="s">
        <v>136</v>
      </c>
      <c r="BM235" s="144" t="s">
        <v>348</v>
      </c>
    </row>
    <row r="236" spans="2:65" s="13" customFormat="1" ht="11.25">
      <c r="B236" s="153"/>
      <c r="D236" s="147" t="s">
        <v>138</v>
      </c>
      <c r="E236" s="154" t="s">
        <v>1</v>
      </c>
      <c r="F236" s="155" t="s">
        <v>349</v>
      </c>
      <c r="H236" s="156">
        <v>21</v>
      </c>
      <c r="I236" s="157"/>
      <c r="L236" s="153"/>
      <c r="M236" s="158"/>
      <c r="T236" s="159"/>
      <c r="AT236" s="154" t="s">
        <v>138</v>
      </c>
      <c r="AU236" s="154" t="s">
        <v>81</v>
      </c>
      <c r="AV236" s="13" t="s">
        <v>83</v>
      </c>
      <c r="AW236" s="13" t="s">
        <v>30</v>
      </c>
      <c r="AX236" s="13" t="s">
        <v>81</v>
      </c>
      <c r="AY236" s="154" t="s">
        <v>128</v>
      </c>
    </row>
    <row r="237" spans="2:65" s="1" customFormat="1" ht="16.5" customHeight="1">
      <c r="B237" s="132"/>
      <c r="C237" s="133" t="s">
        <v>350</v>
      </c>
      <c r="D237" s="133" t="s">
        <v>132</v>
      </c>
      <c r="E237" s="134" t="s">
        <v>351</v>
      </c>
      <c r="F237" s="135" t="s">
        <v>352</v>
      </c>
      <c r="G237" s="136" t="s">
        <v>223</v>
      </c>
      <c r="H237" s="137">
        <v>315</v>
      </c>
      <c r="I237" s="138"/>
      <c r="J237" s="139">
        <f>ROUND(I237*H237,2)</f>
        <v>0</v>
      </c>
      <c r="K237" s="135" t="s">
        <v>1</v>
      </c>
      <c r="L237" s="32"/>
      <c r="M237" s="140" t="s">
        <v>1</v>
      </c>
      <c r="N237" s="141" t="s">
        <v>38</v>
      </c>
      <c r="P237" s="142">
        <f>O237*H237</f>
        <v>0</v>
      </c>
      <c r="Q237" s="142">
        <v>2.5000000000000001E-4</v>
      </c>
      <c r="R237" s="142">
        <f>Q237*H237</f>
        <v>7.8750000000000001E-2</v>
      </c>
      <c r="S237" s="142">
        <v>0</v>
      </c>
      <c r="T237" s="143">
        <f>S237*H237</f>
        <v>0</v>
      </c>
      <c r="AR237" s="144" t="s">
        <v>136</v>
      </c>
      <c r="AT237" s="144" t="s">
        <v>132</v>
      </c>
      <c r="AU237" s="144" t="s">
        <v>81</v>
      </c>
      <c r="AY237" s="17" t="s">
        <v>128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7" t="s">
        <v>81</v>
      </c>
      <c r="BK237" s="145">
        <f>ROUND(I237*H237,2)</f>
        <v>0</v>
      </c>
      <c r="BL237" s="17" t="s">
        <v>136</v>
      </c>
      <c r="BM237" s="144" t="s">
        <v>353</v>
      </c>
    </row>
    <row r="238" spans="2:65" s="13" customFormat="1" ht="11.25">
      <c r="B238" s="153"/>
      <c r="D238" s="147" t="s">
        <v>138</v>
      </c>
      <c r="E238" s="154" t="s">
        <v>1</v>
      </c>
      <c r="F238" s="155" t="s">
        <v>354</v>
      </c>
      <c r="H238" s="156">
        <v>315</v>
      </c>
      <c r="I238" s="157"/>
      <c r="L238" s="153"/>
      <c r="M238" s="158"/>
      <c r="T238" s="159"/>
      <c r="AT238" s="154" t="s">
        <v>138</v>
      </c>
      <c r="AU238" s="154" t="s">
        <v>81</v>
      </c>
      <c r="AV238" s="13" t="s">
        <v>83</v>
      </c>
      <c r="AW238" s="13" t="s">
        <v>30</v>
      </c>
      <c r="AX238" s="13" t="s">
        <v>81</v>
      </c>
      <c r="AY238" s="154" t="s">
        <v>128</v>
      </c>
    </row>
    <row r="239" spans="2:65" s="1" customFormat="1" ht="16.5" customHeight="1">
      <c r="B239" s="132"/>
      <c r="C239" s="174" t="s">
        <v>355</v>
      </c>
      <c r="D239" s="174" t="s">
        <v>223</v>
      </c>
      <c r="E239" s="175" t="s">
        <v>356</v>
      </c>
      <c r="F239" s="176" t="s">
        <v>357</v>
      </c>
      <c r="G239" s="177" t="s">
        <v>223</v>
      </c>
      <c r="H239" s="178">
        <v>260</v>
      </c>
      <c r="I239" s="179"/>
      <c r="J239" s="180">
        <f>ROUND(I239*H239,2)</f>
        <v>0</v>
      </c>
      <c r="K239" s="176" t="s">
        <v>1</v>
      </c>
      <c r="L239" s="181"/>
      <c r="M239" s="182" t="s">
        <v>1</v>
      </c>
      <c r="N239" s="183" t="s">
        <v>38</v>
      </c>
      <c r="P239" s="142">
        <f>O239*H239</f>
        <v>0</v>
      </c>
      <c r="Q239" s="142">
        <v>3.0000000000000001E-5</v>
      </c>
      <c r="R239" s="142">
        <f>Q239*H239</f>
        <v>7.8000000000000005E-3</v>
      </c>
      <c r="S239" s="142">
        <v>0</v>
      </c>
      <c r="T239" s="143">
        <f>S239*H239</f>
        <v>0</v>
      </c>
      <c r="AR239" s="144" t="s">
        <v>227</v>
      </c>
      <c r="AT239" s="144" t="s">
        <v>223</v>
      </c>
      <c r="AU239" s="144" t="s">
        <v>81</v>
      </c>
      <c r="AY239" s="17" t="s">
        <v>128</v>
      </c>
      <c r="BE239" s="145">
        <f>IF(N239="základní",J239,0)</f>
        <v>0</v>
      </c>
      <c r="BF239" s="145">
        <f>IF(N239="snížená",J239,0)</f>
        <v>0</v>
      </c>
      <c r="BG239" s="145">
        <f>IF(N239="zákl. přenesená",J239,0)</f>
        <v>0</v>
      </c>
      <c r="BH239" s="145">
        <f>IF(N239="sníž. přenesená",J239,0)</f>
        <v>0</v>
      </c>
      <c r="BI239" s="145">
        <f>IF(N239="nulová",J239,0)</f>
        <v>0</v>
      </c>
      <c r="BJ239" s="17" t="s">
        <v>81</v>
      </c>
      <c r="BK239" s="145">
        <f>ROUND(I239*H239,2)</f>
        <v>0</v>
      </c>
      <c r="BL239" s="17" t="s">
        <v>136</v>
      </c>
      <c r="BM239" s="144" t="s">
        <v>358</v>
      </c>
    </row>
    <row r="240" spans="2:65" s="13" customFormat="1" ht="11.25">
      <c r="B240" s="153"/>
      <c r="D240" s="147" t="s">
        <v>138</v>
      </c>
      <c r="E240" s="154" t="s">
        <v>1</v>
      </c>
      <c r="F240" s="155" t="s">
        <v>359</v>
      </c>
      <c r="H240" s="156">
        <v>260</v>
      </c>
      <c r="I240" s="157"/>
      <c r="L240" s="153"/>
      <c r="M240" s="158"/>
      <c r="T240" s="159"/>
      <c r="AT240" s="154" t="s">
        <v>138</v>
      </c>
      <c r="AU240" s="154" t="s">
        <v>81</v>
      </c>
      <c r="AV240" s="13" t="s">
        <v>83</v>
      </c>
      <c r="AW240" s="13" t="s">
        <v>30</v>
      </c>
      <c r="AX240" s="13" t="s">
        <v>81</v>
      </c>
      <c r="AY240" s="154" t="s">
        <v>128</v>
      </c>
    </row>
    <row r="241" spans="2:65" s="1" customFormat="1" ht="16.5" customHeight="1">
      <c r="B241" s="132"/>
      <c r="C241" s="174" t="s">
        <v>360</v>
      </c>
      <c r="D241" s="174" t="s">
        <v>223</v>
      </c>
      <c r="E241" s="175" t="s">
        <v>361</v>
      </c>
      <c r="F241" s="176" t="s">
        <v>362</v>
      </c>
      <c r="G241" s="177" t="s">
        <v>223</v>
      </c>
      <c r="H241" s="178">
        <v>40</v>
      </c>
      <c r="I241" s="179"/>
      <c r="J241" s="180">
        <f>ROUND(I241*H241,2)</f>
        <v>0</v>
      </c>
      <c r="K241" s="176" t="s">
        <v>1</v>
      </c>
      <c r="L241" s="181"/>
      <c r="M241" s="182" t="s">
        <v>1</v>
      </c>
      <c r="N241" s="183" t="s">
        <v>38</v>
      </c>
      <c r="P241" s="142">
        <f>O241*H241</f>
        <v>0</v>
      </c>
      <c r="Q241" s="142">
        <v>2.9999999999999997E-4</v>
      </c>
      <c r="R241" s="142">
        <f>Q241*H241</f>
        <v>1.1999999999999999E-2</v>
      </c>
      <c r="S241" s="142">
        <v>0</v>
      </c>
      <c r="T241" s="143">
        <f>S241*H241</f>
        <v>0</v>
      </c>
      <c r="AR241" s="144" t="s">
        <v>227</v>
      </c>
      <c r="AT241" s="144" t="s">
        <v>223</v>
      </c>
      <c r="AU241" s="144" t="s">
        <v>81</v>
      </c>
      <c r="AY241" s="17" t="s">
        <v>128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7" t="s">
        <v>81</v>
      </c>
      <c r="BK241" s="145">
        <f>ROUND(I241*H241,2)</f>
        <v>0</v>
      </c>
      <c r="BL241" s="17" t="s">
        <v>136</v>
      </c>
      <c r="BM241" s="144" t="s">
        <v>363</v>
      </c>
    </row>
    <row r="242" spans="2:65" s="13" customFormat="1" ht="11.25">
      <c r="B242" s="153"/>
      <c r="D242" s="147" t="s">
        <v>138</v>
      </c>
      <c r="E242" s="154" t="s">
        <v>1</v>
      </c>
      <c r="F242" s="155" t="s">
        <v>364</v>
      </c>
      <c r="H242" s="156">
        <v>40</v>
      </c>
      <c r="I242" s="157"/>
      <c r="L242" s="153"/>
      <c r="M242" s="158"/>
      <c r="T242" s="159"/>
      <c r="AT242" s="154" t="s">
        <v>138</v>
      </c>
      <c r="AU242" s="154" t="s">
        <v>81</v>
      </c>
      <c r="AV242" s="13" t="s">
        <v>83</v>
      </c>
      <c r="AW242" s="13" t="s">
        <v>30</v>
      </c>
      <c r="AX242" s="13" t="s">
        <v>81</v>
      </c>
      <c r="AY242" s="154" t="s">
        <v>128</v>
      </c>
    </row>
    <row r="243" spans="2:65" s="1" customFormat="1" ht="24.2" customHeight="1">
      <c r="B243" s="132"/>
      <c r="C243" s="174" t="s">
        <v>365</v>
      </c>
      <c r="D243" s="174" t="s">
        <v>223</v>
      </c>
      <c r="E243" s="175" t="s">
        <v>366</v>
      </c>
      <c r="F243" s="176" t="s">
        <v>367</v>
      </c>
      <c r="G243" s="177" t="s">
        <v>223</v>
      </c>
      <c r="H243" s="178">
        <v>15</v>
      </c>
      <c r="I243" s="179"/>
      <c r="J243" s="180">
        <f>ROUND(I243*H243,2)</f>
        <v>0</v>
      </c>
      <c r="K243" s="176" t="s">
        <v>1</v>
      </c>
      <c r="L243" s="181"/>
      <c r="M243" s="182" t="s">
        <v>1</v>
      </c>
      <c r="N243" s="183" t="s">
        <v>38</v>
      </c>
      <c r="P243" s="142">
        <f>O243*H243</f>
        <v>0</v>
      </c>
      <c r="Q243" s="142">
        <v>2.0000000000000001E-4</v>
      </c>
      <c r="R243" s="142">
        <f>Q243*H243</f>
        <v>3.0000000000000001E-3</v>
      </c>
      <c r="S243" s="142">
        <v>0</v>
      </c>
      <c r="T243" s="143">
        <f>S243*H243</f>
        <v>0</v>
      </c>
      <c r="AR243" s="144" t="s">
        <v>227</v>
      </c>
      <c r="AT243" s="144" t="s">
        <v>223</v>
      </c>
      <c r="AU243" s="144" t="s">
        <v>81</v>
      </c>
      <c r="AY243" s="17" t="s">
        <v>128</v>
      </c>
      <c r="BE243" s="145">
        <f>IF(N243="základní",J243,0)</f>
        <v>0</v>
      </c>
      <c r="BF243" s="145">
        <f>IF(N243="snížená",J243,0)</f>
        <v>0</v>
      </c>
      <c r="BG243" s="145">
        <f>IF(N243="zákl. přenesená",J243,0)</f>
        <v>0</v>
      </c>
      <c r="BH243" s="145">
        <f>IF(N243="sníž. přenesená",J243,0)</f>
        <v>0</v>
      </c>
      <c r="BI243" s="145">
        <f>IF(N243="nulová",J243,0)</f>
        <v>0</v>
      </c>
      <c r="BJ243" s="17" t="s">
        <v>81</v>
      </c>
      <c r="BK243" s="145">
        <f>ROUND(I243*H243,2)</f>
        <v>0</v>
      </c>
      <c r="BL243" s="17" t="s">
        <v>136</v>
      </c>
      <c r="BM243" s="144" t="s">
        <v>368</v>
      </c>
    </row>
    <row r="244" spans="2:65" s="13" customFormat="1" ht="11.25">
      <c r="B244" s="153"/>
      <c r="D244" s="147" t="s">
        <v>138</v>
      </c>
      <c r="E244" s="154" t="s">
        <v>1</v>
      </c>
      <c r="F244" s="155" t="s">
        <v>8</v>
      </c>
      <c r="H244" s="156">
        <v>15</v>
      </c>
      <c r="I244" s="157"/>
      <c r="L244" s="153"/>
      <c r="M244" s="158"/>
      <c r="T244" s="159"/>
      <c r="AT244" s="154" t="s">
        <v>138</v>
      </c>
      <c r="AU244" s="154" t="s">
        <v>81</v>
      </c>
      <c r="AV244" s="13" t="s">
        <v>83</v>
      </c>
      <c r="AW244" s="13" t="s">
        <v>30</v>
      </c>
      <c r="AX244" s="13" t="s">
        <v>81</v>
      </c>
      <c r="AY244" s="154" t="s">
        <v>128</v>
      </c>
    </row>
    <row r="245" spans="2:65" s="1" customFormat="1" ht="24.2" customHeight="1">
      <c r="B245" s="132"/>
      <c r="C245" s="133" t="s">
        <v>369</v>
      </c>
      <c r="D245" s="133" t="s">
        <v>132</v>
      </c>
      <c r="E245" s="134" t="s">
        <v>370</v>
      </c>
      <c r="F245" s="135" t="s">
        <v>371</v>
      </c>
      <c r="G245" s="136" t="s">
        <v>264</v>
      </c>
      <c r="H245" s="137">
        <v>395.64499999999998</v>
      </c>
      <c r="I245" s="138"/>
      <c r="J245" s="139">
        <f>ROUND(I245*H245,2)</f>
        <v>0</v>
      </c>
      <c r="K245" s="135" t="s">
        <v>1</v>
      </c>
      <c r="L245" s="32"/>
      <c r="M245" s="140" t="s">
        <v>1</v>
      </c>
      <c r="N245" s="141" t="s">
        <v>38</v>
      </c>
      <c r="P245" s="142">
        <f>O245*H245</f>
        <v>0</v>
      </c>
      <c r="Q245" s="142">
        <v>2.6800000000000001E-3</v>
      </c>
      <c r="R245" s="142">
        <f>Q245*H245</f>
        <v>1.0603286000000001</v>
      </c>
      <c r="S245" s="142">
        <v>0</v>
      </c>
      <c r="T245" s="143">
        <f>S245*H245</f>
        <v>0</v>
      </c>
      <c r="AR245" s="144" t="s">
        <v>136</v>
      </c>
      <c r="AT245" s="144" t="s">
        <v>132</v>
      </c>
      <c r="AU245" s="144" t="s">
        <v>81</v>
      </c>
      <c r="AY245" s="17" t="s">
        <v>128</v>
      </c>
      <c r="BE245" s="145">
        <f>IF(N245="základní",J245,0)</f>
        <v>0</v>
      </c>
      <c r="BF245" s="145">
        <f>IF(N245="snížená",J245,0)</f>
        <v>0</v>
      </c>
      <c r="BG245" s="145">
        <f>IF(N245="zákl. přenesená",J245,0)</f>
        <v>0</v>
      </c>
      <c r="BH245" s="145">
        <f>IF(N245="sníž. přenesená",J245,0)</f>
        <v>0</v>
      </c>
      <c r="BI245" s="145">
        <f>IF(N245="nulová",J245,0)</f>
        <v>0</v>
      </c>
      <c r="BJ245" s="17" t="s">
        <v>81</v>
      </c>
      <c r="BK245" s="145">
        <f>ROUND(I245*H245,2)</f>
        <v>0</v>
      </c>
      <c r="BL245" s="17" t="s">
        <v>136</v>
      </c>
      <c r="BM245" s="144" t="s">
        <v>372</v>
      </c>
    </row>
    <row r="246" spans="2:65" s="12" customFormat="1" ht="11.25">
      <c r="B246" s="146"/>
      <c r="D246" s="147" t="s">
        <v>138</v>
      </c>
      <c r="E246" s="148" t="s">
        <v>1</v>
      </c>
      <c r="F246" s="149" t="s">
        <v>186</v>
      </c>
      <c r="H246" s="148" t="s">
        <v>1</v>
      </c>
      <c r="I246" s="150"/>
      <c r="L246" s="146"/>
      <c r="M246" s="151"/>
      <c r="T246" s="152"/>
      <c r="AT246" s="148" t="s">
        <v>138</v>
      </c>
      <c r="AU246" s="148" t="s">
        <v>81</v>
      </c>
      <c r="AV246" s="12" t="s">
        <v>81</v>
      </c>
      <c r="AW246" s="12" t="s">
        <v>30</v>
      </c>
      <c r="AX246" s="12" t="s">
        <v>73</v>
      </c>
      <c r="AY246" s="148" t="s">
        <v>128</v>
      </c>
    </row>
    <row r="247" spans="2:65" s="13" customFormat="1" ht="11.25">
      <c r="B247" s="153"/>
      <c r="D247" s="147" t="s">
        <v>138</v>
      </c>
      <c r="E247" s="154" t="s">
        <v>1</v>
      </c>
      <c r="F247" s="155" t="s">
        <v>187</v>
      </c>
      <c r="H247" s="156">
        <v>101.99</v>
      </c>
      <c r="I247" s="157"/>
      <c r="L247" s="153"/>
      <c r="M247" s="158"/>
      <c r="T247" s="159"/>
      <c r="AT247" s="154" t="s">
        <v>138</v>
      </c>
      <c r="AU247" s="154" t="s">
        <v>81</v>
      </c>
      <c r="AV247" s="13" t="s">
        <v>83</v>
      </c>
      <c r="AW247" s="13" t="s">
        <v>30</v>
      </c>
      <c r="AX247" s="13" t="s">
        <v>73</v>
      </c>
      <c r="AY247" s="154" t="s">
        <v>128</v>
      </c>
    </row>
    <row r="248" spans="2:65" s="12" customFormat="1" ht="11.25">
      <c r="B248" s="146"/>
      <c r="D248" s="147" t="s">
        <v>138</v>
      </c>
      <c r="E248" s="148" t="s">
        <v>1</v>
      </c>
      <c r="F248" s="149" t="s">
        <v>188</v>
      </c>
      <c r="H248" s="148" t="s">
        <v>1</v>
      </c>
      <c r="I248" s="150"/>
      <c r="L248" s="146"/>
      <c r="M248" s="151"/>
      <c r="T248" s="152"/>
      <c r="AT248" s="148" t="s">
        <v>138</v>
      </c>
      <c r="AU248" s="148" t="s">
        <v>81</v>
      </c>
      <c r="AV248" s="12" t="s">
        <v>81</v>
      </c>
      <c r="AW248" s="12" t="s">
        <v>30</v>
      </c>
      <c r="AX248" s="12" t="s">
        <v>73</v>
      </c>
      <c r="AY248" s="148" t="s">
        <v>128</v>
      </c>
    </row>
    <row r="249" spans="2:65" s="13" customFormat="1" ht="11.25">
      <c r="B249" s="153"/>
      <c r="D249" s="147" t="s">
        <v>138</v>
      </c>
      <c r="E249" s="154" t="s">
        <v>1</v>
      </c>
      <c r="F249" s="155" t="s">
        <v>189</v>
      </c>
      <c r="H249" s="156">
        <v>89.05</v>
      </c>
      <c r="I249" s="157"/>
      <c r="L249" s="153"/>
      <c r="M249" s="158"/>
      <c r="T249" s="159"/>
      <c r="AT249" s="154" t="s">
        <v>138</v>
      </c>
      <c r="AU249" s="154" t="s">
        <v>81</v>
      </c>
      <c r="AV249" s="13" t="s">
        <v>83</v>
      </c>
      <c r="AW249" s="13" t="s">
        <v>30</v>
      </c>
      <c r="AX249" s="13" t="s">
        <v>73</v>
      </c>
      <c r="AY249" s="154" t="s">
        <v>128</v>
      </c>
    </row>
    <row r="250" spans="2:65" s="12" customFormat="1" ht="11.25">
      <c r="B250" s="146"/>
      <c r="D250" s="147" t="s">
        <v>138</v>
      </c>
      <c r="E250" s="148" t="s">
        <v>1</v>
      </c>
      <c r="F250" s="149" t="s">
        <v>190</v>
      </c>
      <c r="H250" s="148" t="s">
        <v>1</v>
      </c>
      <c r="I250" s="150"/>
      <c r="L250" s="146"/>
      <c r="M250" s="151"/>
      <c r="T250" s="152"/>
      <c r="AT250" s="148" t="s">
        <v>138</v>
      </c>
      <c r="AU250" s="148" t="s">
        <v>81</v>
      </c>
      <c r="AV250" s="12" t="s">
        <v>81</v>
      </c>
      <c r="AW250" s="12" t="s">
        <v>30</v>
      </c>
      <c r="AX250" s="12" t="s">
        <v>73</v>
      </c>
      <c r="AY250" s="148" t="s">
        <v>128</v>
      </c>
    </row>
    <row r="251" spans="2:65" s="13" customFormat="1" ht="11.25">
      <c r="B251" s="153"/>
      <c r="D251" s="147" t="s">
        <v>138</v>
      </c>
      <c r="E251" s="154" t="s">
        <v>1</v>
      </c>
      <c r="F251" s="155" t="s">
        <v>191</v>
      </c>
      <c r="H251" s="156">
        <v>123.36499999999999</v>
      </c>
      <c r="I251" s="157"/>
      <c r="L251" s="153"/>
      <c r="M251" s="158"/>
      <c r="T251" s="159"/>
      <c r="AT251" s="154" t="s">
        <v>138</v>
      </c>
      <c r="AU251" s="154" t="s">
        <v>81</v>
      </c>
      <c r="AV251" s="13" t="s">
        <v>83</v>
      </c>
      <c r="AW251" s="13" t="s">
        <v>30</v>
      </c>
      <c r="AX251" s="13" t="s">
        <v>73</v>
      </c>
      <c r="AY251" s="154" t="s">
        <v>128</v>
      </c>
    </row>
    <row r="252" spans="2:65" s="12" customFormat="1" ht="11.25">
      <c r="B252" s="146"/>
      <c r="D252" s="147" t="s">
        <v>138</v>
      </c>
      <c r="E252" s="148" t="s">
        <v>1</v>
      </c>
      <c r="F252" s="149" t="s">
        <v>192</v>
      </c>
      <c r="H252" s="148" t="s">
        <v>1</v>
      </c>
      <c r="I252" s="150"/>
      <c r="L252" s="146"/>
      <c r="M252" s="151"/>
      <c r="T252" s="152"/>
      <c r="AT252" s="148" t="s">
        <v>138</v>
      </c>
      <c r="AU252" s="148" t="s">
        <v>81</v>
      </c>
      <c r="AV252" s="12" t="s">
        <v>81</v>
      </c>
      <c r="AW252" s="12" t="s">
        <v>30</v>
      </c>
      <c r="AX252" s="12" t="s">
        <v>73</v>
      </c>
      <c r="AY252" s="148" t="s">
        <v>128</v>
      </c>
    </row>
    <row r="253" spans="2:65" s="13" customFormat="1" ht="11.25">
      <c r="B253" s="153"/>
      <c r="D253" s="147" t="s">
        <v>138</v>
      </c>
      <c r="E253" s="154" t="s">
        <v>1</v>
      </c>
      <c r="F253" s="155" t="s">
        <v>193</v>
      </c>
      <c r="H253" s="156">
        <v>81.239999999999995</v>
      </c>
      <c r="I253" s="157"/>
      <c r="L253" s="153"/>
      <c r="M253" s="158"/>
      <c r="T253" s="159"/>
      <c r="AT253" s="154" t="s">
        <v>138</v>
      </c>
      <c r="AU253" s="154" t="s">
        <v>81</v>
      </c>
      <c r="AV253" s="13" t="s">
        <v>83</v>
      </c>
      <c r="AW253" s="13" t="s">
        <v>30</v>
      </c>
      <c r="AX253" s="13" t="s">
        <v>73</v>
      </c>
      <c r="AY253" s="154" t="s">
        <v>128</v>
      </c>
    </row>
    <row r="254" spans="2:65" s="15" customFormat="1" ht="11.25">
      <c r="B254" s="167"/>
      <c r="D254" s="147" t="s">
        <v>138</v>
      </c>
      <c r="E254" s="168" t="s">
        <v>1</v>
      </c>
      <c r="F254" s="169" t="s">
        <v>194</v>
      </c>
      <c r="H254" s="170">
        <v>395.64499999999998</v>
      </c>
      <c r="I254" s="171"/>
      <c r="L254" s="167"/>
      <c r="M254" s="172"/>
      <c r="T254" s="173"/>
      <c r="AT254" s="168" t="s">
        <v>138</v>
      </c>
      <c r="AU254" s="168" t="s">
        <v>81</v>
      </c>
      <c r="AV254" s="15" t="s">
        <v>129</v>
      </c>
      <c r="AW254" s="15" t="s">
        <v>30</v>
      </c>
      <c r="AX254" s="15" t="s">
        <v>81</v>
      </c>
      <c r="AY254" s="168" t="s">
        <v>128</v>
      </c>
    </row>
    <row r="255" spans="2:65" s="1" customFormat="1" ht="24.2" customHeight="1">
      <c r="B255" s="132"/>
      <c r="C255" s="133" t="s">
        <v>373</v>
      </c>
      <c r="D255" s="133" t="s">
        <v>132</v>
      </c>
      <c r="E255" s="134" t="s">
        <v>374</v>
      </c>
      <c r="F255" s="135" t="s">
        <v>375</v>
      </c>
      <c r="G255" s="136" t="s">
        <v>223</v>
      </c>
      <c r="H255" s="137">
        <v>10.7</v>
      </c>
      <c r="I255" s="138"/>
      <c r="J255" s="139">
        <f>ROUND(I255*H255,2)</f>
        <v>0</v>
      </c>
      <c r="K255" s="135" t="s">
        <v>1</v>
      </c>
      <c r="L255" s="32"/>
      <c r="M255" s="140" t="s">
        <v>1</v>
      </c>
      <c r="N255" s="141" t="s">
        <v>38</v>
      </c>
      <c r="P255" s="142">
        <f>O255*H255</f>
        <v>0</v>
      </c>
      <c r="Q255" s="142">
        <v>2.0650000000000002E-2</v>
      </c>
      <c r="R255" s="142">
        <f>Q255*H255</f>
        <v>0.22095500000000001</v>
      </c>
      <c r="S255" s="142">
        <v>0</v>
      </c>
      <c r="T255" s="143">
        <f>S255*H255</f>
        <v>0</v>
      </c>
      <c r="AR255" s="144" t="s">
        <v>136</v>
      </c>
      <c r="AT255" s="144" t="s">
        <v>132</v>
      </c>
      <c r="AU255" s="144" t="s">
        <v>81</v>
      </c>
      <c r="AY255" s="17" t="s">
        <v>128</v>
      </c>
      <c r="BE255" s="145">
        <f>IF(N255="základní",J255,0)</f>
        <v>0</v>
      </c>
      <c r="BF255" s="145">
        <f>IF(N255="snížená",J255,0)</f>
        <v>0</v>
      </c>
      <c r="BG255" s="145">
        <f>IF(N255="zákl. přenesená",J255,0)</f>
        <v>0</v>
      </c>
      <c r="BH255" s="145">
        <f>IF(N255="sníž. přenesená",J255,0)</f>
        <v>0</v>
      </c>
      <c r="BI255" s="145">
        <f>IF(N255="nulová",J255,0)</f>
        <v>0</v>
      </c>
      <c r="BJ255" s="17" t="s">
        <v>81</v>
      </c>
      <c r="BK255" s="145">
        <f>ROUND(I255*H255,2)</f>
        <v>0</v>
      </c>
      <c r="BL255" s="17" t="s">
        <v>136</v>
      </c>
      <c r="BM255" s="144" t="s">
        <v>376</v>
      </c>
    </row>
    <row r="256" spans="2:65" s="13" customFormat="1" ht="11.25">
      <c r="B256" s="153"/>
      <c r="D256" s="147" t="s">
        <v>138</v>
      </c>
      <c r="E256" s="154" t="s">
        <v>1</v>
      </c>
      <c r="F256" s="155" t="s">
        <v>377</v>
      </c>
      <c r="H256" s="156">
        <v>10.7</v>
      </c>
      <c r="I256" s="157"/>
      <c r="L256" s="153"/>
      <c r="M256" s="158"/>
      <c r="T256" s="159"/>
      <c r="AT256" s="154" t="s">
        <v>138</v>
      </c>
      <c r="AU256" s="154" t="s">
        <v>81</v>
      </c>
      <c r="AV256" s="13" t="s">
        <v>83</v>
      </c>
      <c r="AW256" s="13" t="s">
        <v>30</v>
      </c>
      <c r="AX256" s="13" t="s">
        <v>81</v>
      </c>
      <c r="AY256" s="154" t="s">
        <v>128</v>
      </c>
    </row>
    <row r="257" spans="2:65" s="1" customFormat="1" ht="24.2" customHeight="1">
      <c r="B257" s="132"/>
      <c r="C257" s="133" t="s">
        <v>378</v>
      </c>
      <c r="D257" s="133" t="s">
        <v>132</v>
      </c>
      <c r="E257" s="134" t="s">
        <v>379</v>
      </c>
      <c r="F257" s="135" t="s">
        <v>380</v>
      </c>
      <c r="G257" s="136" t="s">
        <v>264</v>
      </c>
      <c r="H257" s="137">
        <v>2.14</v>
      </c>
      <c r="I257" s="138"/>
      <c r="J257" s="139">
        <f>ROUND(I257*H257,2)</f>
        <v>0</v>
      </c>
      <c r="K257" s="135" t="s">
        <v>1</v>
      </c>
      <c r="L257" s="32"/>
      <c r="M257" s="140" t="s">
        <v>1</v>
      </c>
      <c r="N257" s="141" t="s">
        <v>38</v>
      </c>
      <c r="P257" s="142">
        <f>O257*H257</f>
        <v>0</v>
      </c>
      <c r="Q257" s="142">
        <v>0.105</v>
      </c>
      <c r="R257" s="142">
        <f>Q257*H257</f>
        <v>0.22470000000000001</v>
      </c>
      <c r="S257" s="142">
        <v>0</v>
      </c>
      <c r="T257" s="143">
        <f>S257*H257</f>
        <v>0</v>
      </c>
      <c r="AR257" s="144" t="s">
        <v>136</v>
      </c>
      <c r="AT257" s="144" t="s">
        <v>132</v>
      </c>
      <c r="AU257" s="144" t="s">
        <v>81</v>
      </c>
      <c r="AY257" s="17" t="s">
        <v>128</v>
      </c>
      <c r="BE257" s="145">
        <f>IF(N257="základní",J257,0)</f>
        <v>0</v>
      </c>
      <c r="BF257" s="145">
        <f>IF(N257="snížená",J257,0)</f>
        <v>0</v>
      </c>
      <c r="BG257" s="145">
        <f>IF(N257="zákl. přenesená",J257,0)</f>
        <v>0</v>
      </c>
      <c r="BH257" s="145">
        <f>IF(N257="sníž. přenesená",J257,0)</f>
        <v>0</v>
      </c>
      <c r="BI257" s="145">
        <f>IF(N257="nulová",J257,0)</f>
        <v>0</v>
      </c>
      <c r="BJ257" s="17" t="s">
        <v>81</v>
      </c>
      <c r="BK257" s="145">
        <f>ROUND(I257*H257,2)</f>
        <v>0</v>
      </c>
      <c r="BL257" s="17" t="s">
        <v>136</v>
      </c>
      <c r="BM257" s="144" t="s">
        <v>381</v>
      </c>
    </row>
    <row r="258" spans="2:65" s="13" customFormat="1" ht="11.25">
      <c r="B258" s="153"/>
      <c r="D258" s="147" t="s">
        <v>138</v>
      </c>
      <c r="E258" s="154" t="s">
        <v>1</v>
      </c>
      <c r="F258" s="155" t="s">
        <v>382</v>
      </c>
      <c r="H258" s="156">
        <v>2.14</v>
      </c>
      <c r="I258" s="157"/>
      <c r="L258" s="153"/>
      <c r="M258" s="158"/>
      <c r="T258" s="159"/>
      <c r="AT258" s="154" t="s">
        <v>138</v>
      </c>
      <c r="AU258" s="154" t="s">
        <v>81</v>
      </c>
      <c r="AV258" s="13" t="s">
        <v>83</v>
      </c>
      <c r="AW258" s="13" t="s">
        <v>30</v>
      </c>
      <c r="AX258" s="13" t="s">
        <v>81</v>
      </c>
      <c r="AY258" s="154" t="s">
        <v>128</v>
      </c>
    </row>
    <row r="259" spans="2:65" s="1" customFormat="1" ht="24.2" customHeight="1">
      <c r="B259" s="132"/>
      <c r="C259" s="133" t="s">
        <v>383</v>
      </c>
      <c r="D259" s="133" t="s">
        <v>132</v>
      </c>
      <c r="E259" s="134" t="s">
        <v>384</v>
      </c>
      <c r="F259" s="135" t="s">
        <v>385</v>
      </c>
      <c r="G259" s="136" t="s">
        <v>173</v>
      </c>
      <c r="H259" s="137">
        <v>395.64499999999998</v>
      </c>
      <c r="I259" s="138"/>
      <c r="J259" s="139">
        <f>ROUND(I259*H259,2)</f>
        <v>0</v>
      </c>
      <c r="K259" s="135" t="s">
        <v>1</v>
      </c>
      <c r="L259" s="32"/>
      <c r="M259" s="140" t="s">
        <v>1</v>
      </c>
      <c r="N259" s="141" t="s">
        <v>38</v>
      </c>
      <c r="P259" s="142">
        <f>O259*H259</f>
        <v>0</v>
      </c>
      <c r="Q259" s="142">
        <v>0</v>
      </c>
      <c r="R259" s="142">
        <f>Q259*H259</f>
        <v>0</v>
      </c>
      <c r="S259" s="142">
        <v>0</v>
      </c>
      <c r="T259" s="143">
        <f>S259*H259</f>
        <v>0</v>
      </c>
      <c r="AR259" s="144" t="s">
        <v>328</v>
      </c>
      <c r="AT259" s="144" t="s">
        <v>132</v>
      </c>
      <c r="AU259" s="144" t="s">
        <v>81</v>
      </c>
      <c r="AY259" s="17" t="s">
        <v>128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7" t="s">
        <v>81</v>
      </c>
      <c r="BK259" s="145">
        <f>ROUND(I259*H259,2)</f>
        <v>0</v>
      </c>
      <c r="BL259" s="17" t="s">
        <v>328</v>
      </c>
      <c r="BM259" s="144" t="s">
        <v>386</v>
      </c>
    </row>
    <row r="260" spans="2:65" s="12" customFormat="1" ht="11.25">
      <c r="B260" s="146"/>
      <c r="D260" s="147" t="s">
        <v>138</v>
      </c>
      <c r="E260" s="148" t="s">
        <v>1</v>
      </c>
      <c r="F260" s="149" t="s">
        <v>186</v>
      </c>
      <c r="H260" s="148" t="s">
        <v>1</v>
      </c>
      <c r="I260" s="150"/>
      <c r="L260" s="146"/>
      <c r="M260" s="151"/>
      <c r="T260" s="152"/>
      <c r="AT260" s="148" t="s">
        <v>138</v>
      </c>
      <c r="AU260" s="148" t="s">
        <v>81</v>
      </c>
      <c r="AV260" s="12" t="s">
        <v>81</v>
      </c>
      <c r="AW260" s="12" t="s">
        <v>30</v>
      </c>
      <c r="AX260" s="12" t="s">
        <v>73</v>
      </c>
      <c r="AY260" s="148" t="s">
        <v>128</v>
      </c>
    </row>
    <row r="261" spans="2:65" s="13" customFormat="1" ht="11.25">
      <c r="B261" s="153"/>
      <c r="D261" s="147" t="s">
        <v>138</v>
      </c>
      <c r="E261" s="154" t="s">
        <v>1</v>
      </c>
      <c r="F261" s="155" t="s">
        <v>187</v>
      </c>
      <c r="H261" s="156">
        <v>101.99</v>
      </c>
      <c r="I261" s="157"/>
      <c r="L261" s="153"/>
      <c r="M261" s="158"/>
      <c r="T261" s="159"/>
      <c r="AT261" s="154" t="s">
        <v>138</v>
      </c>
      <c r="AU261" s="154" t="s">
        <v>81</v>
      </c>
      <c r="AV261" s="13" t="s">
        <v>83</v>
      </c>
      <c r="AW261" s="13" t="s">
        <v>30</v>
      </c>
      <c r="AX261" s="13" t="s">
        <v>73</v>
      </c>
      <c r="AY261" s="154" t="s">
        <v>128</v>
      </c>
    </row>
    <row r="262" spans="2:65" s="12" customFormat="1" ht="11.25">
      <c r="B262" s="146"/>
      <c r="D262" s="147" t="s">
        <v>138</v>
      </c>
      <c r="E262" s="148" t="s">
        <v>1</v>
      </c>
      <c r="F262" s="149" t="s">
        <v>188</v>
      </c>
      <c r="H262" s="148" t="s">
        <v>1</v>
      </c>
      <c r="I262" s="150"/>
      <c r="L262" s="146"/>
      <c r="M262" s="151"/>
      <c r="T262" s="152"/>
      <c r="AT262" s="148" t="s">
        <v>138</v>
      </c>
      <c r="AU262" s="148" t="s">
        <v>81</v>
      </c>
      <c r="AV262" s="12" t="s">
        <v>81</v>
      </c>
      <c r="AW262" s="12" t="s">
        <v>30</v>
      </c>
      <c r="AX262" s="12" t="s">
        <v>73</v>
      </c>
      <c r="AY262" s="148" t="s">
        <v>128</v>
      </c>
    </row>
    <row r="263" spans="2:65" s="13" customFormat="1" ht="11.25">
      <c r="B263" s="153"/>
      <c r="D263" s="147" t="s">
        <v>138</v>
      </c>
      <c r="E263" s="154" t="s">
        <v>1</v>
      </c>
      <c r="F263" s="155" t="s">
        <v>189</v>
      </c>
      <c r="H263" s="156">
        <v>89.05</v>
      </c>
      <c r="I263" s="157"/>
      <c r="L263" s="153"/>
      <c r="M263" s="158"/>
      <c r="T263" s="159"/>
      <c r="AT263" s="154" t="s">
        <v>138</v>
      </c>
      <c r="AU263" s="154" t="s">
        <v>81</v>
      </c>
      <c r="AV263" s="13" t="s">
        <v>83</v>
      </c>
      <c r="AW263" s="13" t="s">
        <v>30</v>
      </c>
      <c r="AX263" s="13" t="s">
        <v>73</v>
      </c>
      <c r="AY263" s="154" t="s">
        <v>128</v>
      </c>
    </row>
    <row r="264" spans="2:65" s="12" customFormat="1" ht="11.25">
      <c r="B264" s="146"/>
      <c r="D264" s="147" t="s">
        <v>138</v>
      </c>
      <c r="E264" s="148" t="s">
        <v>1</v>
      </c>
      <c r="F264" s="149" t="s">
        <v>190</v>
      </c>
      <c r="H264" s="148" t="s">
        <v>1</v>
      </c>
      <c r="I264" s="150"/>
      <c r="L264" s="146"/>
      <c r="M264" s="151"/>
      <c r="T264" s="152"/>
      <c r="AT264" s="148" t="s">
        <v>138</v>
      </c>
      <c r="AU264" s="148" t="s">
        <v>81</v>
      </c>
      <c r="AV264" s="12" t="s">
        <v>81</v>
      </c>
      <c r="AW264" s="12" t="s">
        <v>30</v>
      </c>
      <c r="AX264" s="12" t="s">
        <v>73</v>
      </c>
      <c r="AY264" s="148" t="s">
        <v>128</v>
      </c>
    </row>
    <row r="265" spans="2:65" s="13" customFormat="1" ht="11.25">
      <c r="B265" s="153"/>
      <c r="D265" s="147" t="s">
        <v>138</v>
      </c>
      <c r="E265" s="154" t="s">
        <v>1</v>
      </c>
      <c r="F265" s="155" t="s">
        <v>191</v>
      </c>
      <c r="H265" s="156">
        <v>123.36499999999999</v>
      </c>
      <c r="I265" s="157"/>
      <c r="L265" s="153"/>
      <c r="M265" s="158"/>
      <c r="T265" s="159"/>
      <c r="AT265" s="154" t="s">
        <v>138</v>
      </c>
      <c r="AU265" s="154" t="s">
        <v>81</v>
      </c>
      <c r="AV265" s="13" t="s">
        <v>83</v>
      </c>
      <c r="AW265" s="13" t="s">
        <v>30</v>
      </c>
      <c r="AX265" s="13" t="s">
        <v>73</v>
      </c>
      <c r="AY265" s="154" t="s">
        <v>128</v>
      </c>
    </row>
    <row r="266" spans="2:65" s="12" customFormat="1" ht="11.25">
      <c r="B266" s="146"/>
      <c r="D266" s="147" t="s">
        <v>138</v>
      </c>
      <c r="E266" s="148" t="s">
        <v>1</v>
      </c>
      <c r="F266" s="149" t="s">
        <v>192</v>
      </c>
      <c r="H266" s="148" t="s">
        <v>1</v>
      </c>
      <c r="I266" s="150"/>
      <c r="L266" s="146"/>
      <c r="M266" s="151"/>
      <c r="T266" s="152"/>
      <c r="AT266" s="148" t="s">
        <v>138</v>
      </c>
      <c r="AU266" s="148" t="s">
        <v>81</v>
      </c>
      <c r="AV266" s="12" t="s">
        <v>81</v>
      </c>
      <c r="AW266" s="12" t="s">
        <v>30</v>
      </c>
      <c r="AX266" s="12" t="s">
        <v>73</v>
      </c>
      <c r="AY266" s="148" t="s">
        <v>128</v>
      </c>
    </row>
    <row r="267" spans="2:65" s="13" customFormat="1" ht="11.25">
      <c r="B267" s="153"/>
      <c r="D267" s="147" t="s">
        <v>138</v>
      </c>
      <c r="E267" s="154" t="s">
        <v>1</v>
      </c>
      <c r="F267" s="155" t="s">
        <v>193</v>
      </c>
      <c r="H267" s="156">
        <v>81.239999999999995</v>
      </c>
      <c r="I267" s="157"/>
      <c r="L267" s="153"/>
      <c r="M267" s="158"/>
      <c r="T267" s="159"/>
      <c r="AT267" s="154" t="s">
        <v>138</v>
      </c>
      <c r="AU267" s="154" t="s">
        <v>81</v>
      </c>
      <c r="AV267" s="13" t="s">
        <v>83</v>
      </c>
      <c r="AW267" s="13" t="s">
        <v>30</v>
      </c>
      <c r="AX267" s="13" t="s">
        <v>73</v>
      </c>
      <c r="AY267" s="154" t="s">
        <v>128</v>
      </c>
    </row>
    <row r="268" spans="2:65" s="15" customFormat="1" ht="11.25">
      <c r="B268" s="167"/>
      <c r="D268" s="147" t="s">
        <v>138</v>
      </c>
      <c r="E268" s="168" t="s">
        <v>1</v>
      </c>
      <c r="F268" s="169" t="s">
        <v>194</v>
      </c>
      <c r="H268" s="170">
        <v>395.64499999999998</v>
      </c>
      <c r="I268" s="171"/>
      <c r="L268" s="167"/>
      <c r="M268" s="172"/>
      <c r="T268" s="173"/>
      <c r="AT268" s="168" t="s">
        <v>138</v>
      </c>
      <c r="AU268" s="168" t="s">
        <v>81</v>
      </c>
      <c r="AV268" s="15" t="s">
        <v>129</v>
      </c>
      <c r="AW268" s="15" t="s">
        <v>30</v>
      </c>
      <c r="AX268" s="15" t="s">
        <v>81</v>
      </c>
      <c r="AY268" s="168" t="s">
        <v>128</v>
      </c>
    </row>
    <row r="269" spans="2:65" s="11" customFormat="1" ht="25.9" customHeight="1">
      <c r="B269" s="120"/>
      <c r="D269" s="121" t="s">
        <v>72</v>
      </c>
      <c r="E269" s="122" t="s">
        <v>387</v>
      </c>
      <c r="F269" s="122" t="s">
        <v>388</v>
      </c>
      <c r="I269" s="123"/>
      <c r="J269" s="124">
        <f>BK269</f>
        <v>0</v>
      </c>
      <c r="L269" s="120"/>
      <c r="M269" s="125"/>
      <c r="P269" s="126">
        <f>SUM(P270:P286)</f>
        <v>0</v>
      </c>
      <c r="R269" s="126">
        <f>SUM(R270:R286)</f>
        <v>9.7776000000000002E-2</v>
      </c>
      <c r="T269" s="127">
        <f>SUM(T270:T286)</f>
        <v>4.6760000000000003E-2</v>
      </c>
      <c r="AR269" s="121" t="s">
        <v>136</v>
      </c>
      <c r="AT269" s="128" t="s">
        <v>72</v>
      </c>
      <c r="AU269" s="128" t="s">
        <v>73</v>
      </c>
      <c r="AY269" s="121" t="s">
        <v>128</v>
      </c>
      <c r="BK269" s="129">
        <f>SUM(BK270:BK286)</f>
        <v>0</v>
      </c>
    </row>
    <row r="270" spans="2:65" s="1" customFormat="1" ht="16.5" customHeight="1">
      <c r="B270" s="132"/>
      <c r="C270" s="133" t="s">
        <v>389</v>
      </c>
      <c r="D270" s="133" t="s">
        <v>132</v>
      </c>
      <c r="E270" s="134" t="s">
        <v>390</v>
      </c>
      <c r="F270" s="135" t="s">
        <v>391</v>
      </c>
      <c r="G270" s="136" t="s">
        <v>223</v>
      </c>
      <c r="H270" s="137">
        <v>28</v>
      </c>
      <c r="I270" s="138"/>
      <c r="J270" s="139">
        <f>ROUND(I270*H270,2)</f>
        <v>0</v>
      </c>
      <c r="K270" s="135" t="s">
        <v>1</v>
      </c>
      <c r="L270" s="32"/>
      <c r="M270" s="140" t="s">
        <v>1</v>
      </c>
      <c r="N270" s="141" t="s">
        <v>38</v>
      </c>
      <c r="P270" s="142">
        <f>O270*H270</f>
        <v>0</v>
      </c>
      <c r="Q270" s="142">
        <v>0</v>
      </c>
      <c r="R270" s="142">
        <f>Q270*H270</f>
        <v>0</v>
      </c>
      <c r="S270" s="142">
        <v>1.67E-3</v>
      </c>
      <c r="T270" s="143">
        <f>S270*H270</f>
        <v>4.6760000000000003E-2</v>
      </c>
      <c r="AR270" s="144" t="s">
        <v>136</v>
      </c>
      <c r="AT270" s="144" t="s">
        <v>132</v>
      </c>
      <c r="AU270" s="144" t="s">
        <v>81</v>
      </c>
      <c r="AY270" s="17" t="s">
        <v>128</v>
      </c>
      <c r="BE270" s="145">
        <f>IF(N270="základní",J270,0)</f>
        <v>0</v>
      </c>
      <c r="BF270" s="145">
        <f>IF(N270="snížená",J270,0)</f>
        <v>0</v>
      </c>
      <c r="BG270" s="145">
        <f>IF(N270="zákl. přenesená",J270,0)</f>
        <v>0</v>
      </c>
      <c r="BH270" s="145">
        <f>IF(N270="sníž. přenesená",J270,0)</f>
        <v>0</v>
      </c>
      <c r="BI270" s="145">
        <f>IF(N270="nulová",J270,0)</f>
        <v>0</v>
      </c>
      <c r="BJ270" s="17" t="s">
        <v>81</v>
      </c>
      <c r="BK270" s="145">
        <f>ROUND(I270*H270,2)</f>
        <v>0</v>
      </c>
      <c r="BL270" s="17" t="s">
        <v>136</v>
      </c>
      <c r="BM270" s="144" t="s">
        <v>392</v>
      </c>
    </row>
    <row r="271" spans="2:65" s="13" customFormat="1" ht="11.25">
      <c r="B271" s="153"/>
      <c r="D271" s="147" t="s">
        <v>138</v>
      </c>
      <c r="E271" s="154" t="s">
        <v>1</v>
      </c>
      <c r="F271" s="155" t="s">
        <v>393</v>
      </c>
      <c r="H271" s="156">
        <v>6</v>
      </c>
      <c r="I271" s="157"/>
      <c r="L271" s="153"/>
      <c r="M271" s="158"/>
      <c r="T271" s="159"/>
      <c r="AT271" s="154" t="s">
        <v>138</v>
      </c>
      <c r="AU271" s="154" t="s">
        <v>81</v>
      </c>
      <c r="AV271" s="13" t="s">
        <v>83</v>
      </c>
      <c r="AW271" s="13" t="s">
        <v>30</v>
      </c>
      <c r="AX271" s="13" t="s">
        <v>73</v>
      </c>
      <c r="AY271" s="154" t="s">
        <v>128</v>
      </c>
    </row>
    <row r="272" spans="2:65" s="13" customFormat="1" ht="11.25">
      <c r="B272" s="153"/>
      <c r="D272" s="147" t="s">
        <v>138</v>
      </c>
      <c r="E272" s="154" t="s">
        <v>1</v>
      </c>
      <c r="F272" s="155" t="s">
        <v>394</v>
      </c>
      <c r="H272" s="156">
        <v>5.4</v>
      </c>
      <c r="I272" s="157"/>
      <c r="L272" s="153"/>
      <c r="M272" s="158"/>
      <c r="T272" s="159"/>
      <c r="AT272" s="154" t="s">
        <v>138</v>
      </c>
      <c r="AU272" s="154" t="s">
        <v>81</v>
      </c>
      <c r="AV272" s="13" t="s">
        <v>83</v>
      </c>
      <c r="AW272" s="13" t="s">
        <v>30</v>
      </c>
      <c r="AX272" s="13" t="s">
        <v>73</v>
      </c>
      <c r="AY272" s="154" t="s">
        <v>128</v>
      </c>
    </row>
    <row r="273" spans="2:65" s="13" customFormat="1" ht="11.25">
      <c r="B273" s="153"/>
      <c r="D273" s="147" t="s">
        <v>138</v>
      </c>
      <c r="E273" s="154" t="s">
        <v>1</v>
      </c>
      <c r="F273" s="155" t="s">
        <v>395</v>
      </c>
      <c r="H273" s="156">
        <v>4.8</v>
      </c>
      <c r="I273" s="157"/>
      <c r="L273" s="153"/>
      <c r="M273" s="158"/>
      <c r="T273" s="159"/>
      <c r="AT273" s="154" t="s">
        <v>138</v>
      </c>
      <c r="AU273" s="154" t="s">
        <v>81</v>
      </c>
      <c r="AV273" s="13" t="s">
        <v>83</v>
      </c>
      <c r="AW273" s="13" t="s">
        <v>30</v>
      </c>
      <c r="AX273" s="13" t="s">
        <v>73</v>
      </c>
      <c r="AY273" s="154" t="s">
        <v>128</v>
      </c>
    </row>
    <row r="274" spans="2:65" s="13" customFormat="1" ht="11.25">
      <c r="B274" s="153"/>
      <c r="D274" s="147" t="s">
        <v>138</v>
      </c>
      <c r="E274" s="154" t="s">
        <v>1</v>
      </c>
      <c r="F274" s="155" t="s">
        <v>396</v>
      </c>
      <c r="H274" s="156">
        <v>4.5</v>
      </c>
      <c r="I274" s="157"/>
      <c r="L274" s="153"/>
      <c r="M274" s="158"/>
      <c r="T274" s="159"/>
      <c r="AT274" s="154" t="s">
        <v>138</v>
      </c>
      <c r="AU274" s="154" t="s">
        <v>81</v>
      </c>
      <c r="AV274" s="13" t="s">
        <v>83</v>
      </c>
      <c r="AW274" s="13" t="s">
        <v>30</v>
      </c>
      <c r="AX274" s="13" t="s">
        <v>73</v>
      </c>
      <c r="AY274" s="154" t="s">
        <v>128</v>
      </c>
    </row>
    <row r="275" spans="2:65" s="13" customFormat="1" ht="11.25">
      <c r="B275" s="153"/>
      <c r="D275" s="147" t="s">
        <v>138</v>
      </c>
      <c r="E275" s="154" t="s">
        <v>1</v>
      </c>
      <c r="F275" s="155" t="s">
        <v>397</v>
      </c>
      <c r="H275" s="156">
        <v>4.5</v>
      </c>
      <c r="I275" s="157"/>
      <c r="L275" s="153"/>
      <c r="M275" s="158"/>
      <c r="T275" s="159"/>
      <c r="AT275" s="154" t="s">
        <v>138</v>
      </c>
      <c r="AU275" s="154" t="s">
        <v>81</v>
      </c>
      <c r="AV275" s="13" t="s">
        <v>83</v>
      </c>
      <c r="AW275" s="13" t="s">
        <v>30</v>
      </c>
      <c r="AX275" s="13" t="s">
        <v>73</v>
      </c>
      <c r="AY275" s="154" t="s">
        <v>128</v>
      </c>
    </row>
    <row r="276" spans="2:65" s="13" customFormat="1" ht="11.25">
      <c r="B276" s="153"/>
      <c r="D276" s="147" t="s">
        <v>138</v>
      </c>
      <c r="E276" s="154" t="s">
        <v>1</v>
      </c>
      <c r="F276" s="155" t="s">
        <v>398</v>
      </c>
      <c r="H276" s="156">
        <v>2.8</v>
      </c>
      <c r="I276" s="157"/>
      <c r="L276" s="153"/>
      <c r="M276" s="158"/>
      <c r="T276" s="159"/>
      <c r="AT276" s="154" t="s">
        <v>138</v>
      </c>
      <c r="AU276" s="154" t="s">
        <v>81</v>
      </c>
      <c r="AV276" s="13" t="s">
        <v>83</v>
      </c>
      <c r="AW276" s="13" t="s">
        <v>30</v>
      </c>
      <c r="AX276" s="13" t="s">
        <v>73</v>
      </c>
      <c r="AY276" s="154" t="s">
        <v>128</v>
      </c>
    </row>
    <row r="277" spans="2:65" s="15" customFormat="1" ht="11.25">
      <c r="B277" s="167"/>
      <c r="D277" s="147" t="s">
        <v>138</v>
      </c>
      <c r="E277" s="168" t="s">
        <v>1</v>
      </c>
      <c r="F277" s="169" t="s">
        <v>194</v>
      </c>
      <c r="H277" s="170">
        <v>28</v>
      </c>
      <c r="I277" s="171"/>
      <c r="L277" s="167"/>
      <c r="M277" s="172"/>
      <c r="T277" s="173"/>
      <c r="AT277" s="168" t="s">
        <v>138</v>
      </c>
      <c r="AU277" s="168" t="s">
        <v>81</v>
      </c>
      <c r="AV277" s="15" t="s">
        <v>129</v>
      </c>
      <c r="AW277" s="15" t="s">
        <v>30</v>
      </c>
      <c r="AX277" s="15" t="s">
        <v>81</v>
      </c>
      <c r="AY277" s="168" t="s">
        <v>128</v>
      </c>
    </row>
    <row r="278" spans="2:65" s="1" customFormat="1" ht="24.2" customHeight="1">
      <c r="B278" s="132"/>
      <c r="C278" s="133" t="s">
        <v>399</v>
      </c>
      <c r="D278" s="133" t="s">
        <v>132</v>
      </c>
      <c r="E278" s="134" t="s">
        <v>400</v>
      </c>
      <c r="F278" s="135" t="s">
        <v>401</v>
      </c>
      <c r="G278" s="136" t="s">
        <v>159</v>
      </c>
      <c r="H278" s="137">
        <v>33.6</v>
      </c>
      <c r="I278" s="138"/>
      <c r="J278" s="139">
        <f>ROUND(I278*H278,2)</f>
        <v>0</v>
      </c>
      <c r="K278" s="135" t="s">
        <v>1</v>
      </c>
      <c r="L278" s="32"/>
      <c r="M278" s="140" t="s">
        <v>1</v>
      </c>
      <c r="N278" s="141" t="s">
        <v>38</v>
      </c>
      <c r="P278" s="142">
        <f>O278*H278</f>
        <v>0</v>
      </c>
      <c r="Q278" s="142">
        <v>2.9099999999999998E-3</v>
      </c>
      <c r="R278" s="142">
        <f>Q278*H278</f>
        <v>9.7776000000000002E-2</v>
      </c>
      <c r="S278" s="142">
        <v>0</v>
      </c>
      <c r="T278" s="143">
        <f>S278*H278</f>
        <v>0</v>
      </c>
      <c r="AR278" s="144" t="s">
        <v>328</v>
      </c>
      <c r="AT278" s="144" t="s">
        <v>132</v>
      </c>
      <c r="AU278" s="144" t="s">
        <v>81</v>
      </c>
      <c r="AY278" s="17" t="s">
        <v>128</v>
      </c>
      <c r="BE278" s="145">
        <f>IF(N278="základní",J278,0)</f>
        <v>0</v>
      </c>
      <c r="BF278" s="145">
        <f>IF(N278="snížená",J278,0)</f>
        <v>0</v>
      </c>
      <c r="BG278" s="145">
        <f>IF(N278="zákl. přenesená",J278,0)</f>
        <v>0</v>
      </c>
      <c r="BH278" s="145">
        <f>IF(N278="sníž. přenesená",J278,0)</f>
        <v>0</v>
      </c>
      <c r="BI278" s="145">
        <f>IF(N278="nulová",J278,0)</f>
        <v>0</v>
      </c>
      <c r="BJ278" s="17" t="s">
        <v>81</v>
      </c>
      <c r="BK278" s="145">
        <f>ROUND(I278*H278,2)</f>
        <v>0</v>
      </c>
      <c r="BL278" s="17" t="s">
        <v>328</v>
      </c>
      <c r="BM278" s="144" t="s">
        <v>402</v>
      </c>
    </row>
    <row r="279" spans="2:65" s="13" customFormat="1" ht="11.25">
      <c r="B279" s="153"/>
      <c r="D279" s="147" t="s">
        <v>138</v>
      </c>
      <c r="E279" s="154" t="s">
        <v>1</v>
      </c>
      <c r="F279" s="155" t="s">
        <v>393</v>
      </c>
      <c r="H279" s="156">
        <v>6</v>
      </c>
      <c r="I279" s="157"/>
      <c r="L279" s="153"/>
      <c r="M279" s="158"/>
      <c r="T279" s="159"/>
      <c r="AT279" s="154" t="s">
        <v>138</v>
      </c>
      <c r="AU279" s="154" t="s">
        <v>81</v>
      </c>
      <c r="AV279" s="13" t="s">
        <v>83</v>
      </c>
      <c r="AW279" s="13" t="s">
        <v>30</v>
      </c>
      <c r="AX279" s="13" t="s">
        <v>73</v>
      </c>
      <c r="AY279" s="154" t="s">
        <v>128</v>
      </c>
    </row>
    <row r="280" spans="2:65" s="13" customFormat="1" ht="11.25">
      <c r="B280" s="153"/>
      <c r="D280" s="147" t="s">
        <v>138</v>
      </c>
      <c r="E280" s="154" t="s">
        <v>1</v>
      </c>
      <c r="F280" s="155" t="s">
        <v>394</v>
      </c>
      <c r="H280" s="156">
        <v>5.4</v>
      </c>
      <c r="I280" s="157"/>
      <c r="L280" s="153"/>
      <c r="M280" s="158"/>
      <c r="T280" s="159"/>
      <c r="AT280" s="154" t="s">
        <v>138</v>
      </c>
      <c r="AU280" s="154" t="s">
        <v>81</v>
      </c>
      <c r="AV280" s="13" t="s">
        <v>83</v>
      </c>
      <c r="AW280" s="13" t="s">
        <v>30</v>
      </c>
      <c r="AX280" s="13" t="s">
        <v>73</v>
      </c>
      <c r="AY280" s="154" t="s">
        <v>128</v>
      </c>
    </row>
    <row r="281" spans="2:65" s="13" customFormat="1" ht="11.25">
      <c r="B281" s="153"/>
      <c r="D281" s="147" t="s">
        <v>138</v>
      </c>
      <c r="E281" s="154" t="s">
        <v>1</v>
      </c>
      <c r="F281" s="155" t="s">
        <v>395</v>
      </c>
      <c r="H281" s="156">
        <v>4.8</v>
      </c>
      <c r="I281" s="157"/>
      <c r="L281" s="153"/>
      <c r="M281" s="158"/>
      <c r="T281" s="159"/>
      <c r="AT281" s="154" t="s">
        <v>138</v>
      </c>
      <c r="AU281" s="154" t="s">
        <v>81</v>
      </c>
      <c r="AV281" s="13" t="s">
        <v>83</v>
      </c>
      <c r="AW281" s="13" t="s">
        <v>30</v>
      </c>
      <c r="AX281" s="13" t="s">
        <v>73</v>
      </c>
      <c r="AY281" s="154" t="s">
        <v>128</v>
      </c>
    </row>
    <row r="282" spans="2:65" s="13" customFormat="1" ht="11.25">
      <c r="B282" s="153"/>
      <c r="D282" s="147" t="s">
        <v>138</v>
      </c>
      <c r="E282" s="154" t="s">
        <v>1</v>
      </c>
      <c r="F282" s="155" t="s">
        <v>396</v>
      </c>
      <c r="H282" s="156">
        <v>4.5</v>
      </c>
      <c r="I282" s="157"/>
      <c r="L282" s="153"/>
      <c r="M282" s="158"/>
      <c r="T282" s="159"/>
      <c r="AT282" s="154" t="s">
        <v>138</v>
      </c>
      <c r="AU282" s="154" t="s">
        <v>81</v>
      </c>
      <c r="AV282" s="13" t="s">
        <v>83</v>
      </c>
      <c r="AW282" s="13" t="s">
        <v>30</v>
      </c>
      <c r="AX282" s="13" t="s">
        <v>73</v>
      </c>
      <c r="AY282" s="154" t="s">
        <v>128</v>
      </c>
    </row>
    <row r="283" spans="2:65" s="13" customFormat="1" ht="11.25">
      <c r="B283" s="153"/>
      <c r="D283" s="147" t="s">
        <v>138</v>
      </c>
      <c r="E283" s="154" t="s">
        <v>1</v>
      </c>
      <c r="F283" s="155" t="s">
        <v>397</v>
      </c>
      <c r="H283" s="156">
        <v>4.5</v>
      </c>
      <c r="I283" s="157"/>
      <c r="L283" s="153"/>
      <c r="M283" s="158"/>
      <c r="T283" s="159"/>
      <c r="AT283" s="154" t="s">
        <v>138</v>
      </c>
      <c r="AU283" s="154" t="s">
        <v>81</v>
      </c>
      <c r="AV283" s="13" t="s">
        <v>83</v>
      </c>
      <c r="AW283" s="13" t="s">
        <v>30</v>
      </c>
      <c r="AX283" s="13" t="s">
        <v>73</v>
      </c>
      <c r="AY283" s="154" t="s">
        <v>128</v>
      </c>
    </row>
    <row r="284" spans="2:65" s="13" customFormat="1" ht="11.25">
      <c r="B284" s="153"/>
      <c r="D284" s="147" t="s">
        <v>138</v>
      </c>
      <c r="E284" s="154" t="s">
        <v>1</v>
      </c>
      <c r="F284" s="155" t="s">
        <v>398</v>
      </c>
      <c r="H284" s="156">
        <v>2.8</v>
      </c>
      <c r="I284" s="157"/>
      <c r="L284" s="153"/>
      <c r="M284" s="158"/>
      <c r="T284" s="159"/>
      <c r="AT284" s="154" t="s">
        <v>138</v>
      </c>
      <c r="AU284" s="154" t="s">
        <v>81</v>
      </c>
      <c r="AV284" s="13" t="s">
        <v>83</v>
      </c>
      <c r="AW284" s="13" t="s">
        <v>30</v>
      </c>
      <c r="AX284" s="13" t="s">
        <v>73</v>
      </c>
      <c r="AY284" s="154" t="s">
        <v>128</v>
      </c>
    </row>
    <row r="285" spans="2:65" s="15" customFormat="1" ht="11.25">
      <c r="B285" s="167"/>
      <c r="D285" s="147" t="s">
        <v>138</v>
      </c>
      <c r="E285" s="168" t="s">
        <v>1</v>
      </c>
      <c r="F285" s="169" t="s">
        <v>194</v>
      </c>
      <c r="H285" s="170">
        <v>28</v>
      </c>
      <c r="I285" s="171"/>
      <c r="L285" s="167"/>
      <c r="M285" s="172"/>
      <c r="T285" s="173"/>
      <c r="AT285" s="168" t="s">
        <v>138</v>
      </c>
      <c r="AU285" s="168" t="s">
        <v>81</v>
      </c>
      <c r="AV285" s="15" t="s">
        <v>129</v>
      </c>
      <c r="AW285" s="15" t="s">
        <v>30</v>
      </c>
      <c r="AX285" s="15" t="s">
        <v>73</v>
      </c>
      <c r="AY285" s="168" t="s">
        <v>128</v>
      </c>
    </row>
    <row r="286" spans="2:65" s="13" customFormat="1" ht="11.25">
      <c r="B286" s="153"/>
      <c r="D286" s="147" t="s">
        <v>138</v>
      </c>
      <c r="E286" s="154" t="s">
        <v>1</v>
      </c>
      <c r="F286" s="155" t="s">
        <v>403</v>
      </c>
      <c r="H286" s="156">
        <v>33.6</v>
      </c>
      <c r="I286" s="157"/>
      <c r="L286" s="153"/>
      <c r="M286" s="158"/>
      <c r="T286" s="159"/>
      <c r="AT286" s="154" t="s">
        <v>138</v>
      </c>
      <c r="AU286" s="154" t="s">
        <v>81</v>
      </c>
      <c r="AV286" s="13" t="s">
        <v>83</v>
      </c>
      <c r="AW286" s="13" t="s">
        <v>30</v>
      </c>
      <c r="AX286" s="13" t="s">
        <v>81</v>
      </c>
      <c r="AY286" s="154" t="s">
        <v>128</v>
      </c>
    </row>
    <row r="287" spans="2:65" s="11" customFormat="1" ht="25.9" customHeight="1">
      <c r="B287" s="120"/>
      <c r="D287" s="121" t="s">
        <v>72</v>
      </c>
      <c r="E287" s="122" t="s">
        <v>227</v>
      </c>
      <c r="F287" s="122" t="s">
        <v>404</v>
      </c>
      <c r="I287" s="123"/>
      <c r="J287" s="124">
        <f>BK287</f>
        <v>0</v>
      </c>
      <c r="L287" s="120"/>
      <c r="M287" s="125"/>
      <c r="P287" s="126">
        <f>P288</f>
        <v>0</v>
      </c>
      <c r="R287" s="126">
        <f>R288</f>
        <v>0</v>
      </c>
      <c r="T287" s="127">
        <f>T288</f>
        <v>0</v>
      </c>
      <c r="AR287" s="121" t="s">
        <v>136</v>
      </c>
      <c r="AT287" s="128" t="s">
        <v>72</v>
      </c>
      <c r="AU287" s="128" t="s">
        <v>73</v>
      </c>
      <c r="AY287" s="121" t="s">
        <v>128</v>
      </c>
      <c r="BK287" s="129">
        <f>BK288</f>
        <v>0</v>
      </c>
    </row>
    <row r="288" spans="2:65" s="1" customFormat="1" ht="49.15" customHeight="1">
      <c r="B288" s="132"/>
      <c r="C288" s="133" t="s">
        <v>405</v>
      </c>
      <c r="D288" s="133" t="s">
        <v>132</v>
      </c>
      <c r="E288" s="134" t="s">
        <v>406</v>
      </c>
      <c r="F288" s="135" t="s">
        <v>407</v>
      </c>
      <c r="G288" s="136" t="s">
        <v>408</v>
      </c>
      <c r="H288" s="137">
        <v>5</v>
      </c>
      <c r="I288" s="138"/>
      <c r="J288" s="139">
        <f>ROUND(I288*H288,2)</f>
        <v>0</v>
      </c>
      <c r="K288" s="135" t="s">
        <v>1</v>
      </c>
      <c r="L288" s="32"/>
      <c r="M288" s="140" t="s">
        <v>1</v>
      </c>
      <c r="N288" s="141" t="s">
        <v>38</v>
      </c>
      <c r="P288" s="142">
        <f>O288*H288</f>
        <v>0</v>
      </c>
      <c r="Q288" s="142">
        <v>0</v>
      </c>
      <c r="R288" s="142">
        <f>Q288*H288</f>
        <v>0</v>
      </c>
      <c r="S288" s="142">
        <v>0</v>
      </c>
      <c r="T288" s="143">
        <f>S288*H288</f>
        <v>0</v>
      </c>
      <c r="AR288" s="144" t="s">
        <v>136</v>
      </c>
      <c r="AT288" s="144" t="s">
        <v>132</v>
      </c>
      <c r="AU288" s="144" t="s">
        <v>81</v>
      </c>
      <c r="AY288" s="17" t="s">
        <v>128</v>
      </c>
      <c r="BE288" s="145">
        <f>IF(N288="základní",J288,0)</f>
        <v>0</v>
      </c>
      <c r="BF288" s="145">
        <f>IF(N288="snížená",J288,0)</f>
        <v>0</v>
      </c>
      <c r="BG288" s="145">
        <f>IF(N288="zákl. přenesená",J288,0)</f>
        <v>0</v>
      </c>
      <c r="BH288" s="145">
        <f>IF(N288="sníž. přenesená",J288,0)</f>
        <v>0</v>
      </c>
      <c r="BI288" s="145">
        <f>IF(N288="nulová",J288,0)</f>
        <v>0</v>
      </c>
      <c r="BJ288" s="17" t="s">
        <v>81</v>
      </c>
      <c r="BK288" s="145">
        <f>ROUND(I288*H288,2)</f>
        <v>0</v>
      </c>
      <c r="BL288" s="17" t="s">
        <v>136</v>
      </c>
      <c r="BM288" s="144" t="s">
        <v>409</v>
      </c>
    </row>
    <row r="289" spans="2:65" s="11" customFormat="1" ht="25.9" customHeight="1">
      <c r="B289" s="120"/>
      <c r="D289" s="121" t="s">
        <v>72</v>
      </c>
      <c r="E289" s="122" t="s">
        <v>410</v>
      </c>
      <c r="F289" s="122" t="s">
        <v>411</v>
      </c>
      <c r="I289" s="123"/>
      <c r="J289" s="124">
        <f>BK289</f>
        <v>0</v>
      </c>
      <c r="L289" s="120"/>
      <c r="M289" s="125"/>
      <c r="P289" s="126">
        <f>SUM(P290:P313)</f>
        <v>0</v>
      </c>
      <c r="R289" s="126">
        <f>SUM(R290:R313)</f>
        <v>0</v>
      </c>
      <c r="T289" s="127">
        <f>SUM(T290:T313)</f>
        <v>0</v>
      </c>
      <c r="AR289" s="121" t="s">
        <v>136</v>
      </c>
      <c r="AT289" s="128" t="s">
        <v>72</v>
      </c>
      <c r="AU289" s="128" t="s">
        <v>73</v>
      </c>
      <c r="AY289" s="121" t="s">
        <v>128</v>
      </c>
      <c r="BK289" s="129">
        <f>SUM(BK290:BK313)</f>
        <v>0</v>
      </c>
    </row>
    <row r="290" spans="2:65" s="1" customFormat="1" ht="33" customHeight="1">
      <c r="B290" s="132"/>
      <c r="C290" s="133" t="s">
        <v>412</v>
      </c>
      <c r="D290" s="133" t="s">
        <v>132</v>
      </c>
      <c r="E290" s="134" t="s">
        <v>413</v>
      </c>
      <c r="F290" s="135" t="s">
        <v>414</v>
      </c>
      <c r="G290" s="136" t="s">
        <v>173</v>
      </c>
      <c r="H290" s="137">
        <v>474.774</v>
      </c>
      <c r="I290" s="138"/>
      <c r="J290" s="139">
        <f>ROUND(I290*H290,2)</f>
        <v>0</v>
      </c>
      <c r="K290" s="135" t="s">
        <v>1</v>
      </c>
      <c r="L290" s="32"/>
      <c r="M290" s="140" t="s">
        <v>1</v>
      </c>
      <c r="N290" s="141" t="s">
        <v>38</v>
      </c>
      <c r="P290" s="142">
        <f>O290*H290</f>
        <v>0</v>
      </c>
      <c r="Q290" s="142">
        <v>0</v>
      </c>
      <c r="R290" s="142">
        <f>Q290*H290</f>
        <v>0</v>
      </c>
      <c r="S290" s="142">
        <v>0</v>
      </c>
      <c r="T290" s="143">
        <f>S290*H290</f>
        <v>0</v>
      </c>
      <c r="AR290" s="144" t="s">
        <v>328</v>
      </c>
      <c r="AT290" s="144" t="s">
        <v>132</v>
      </c>
      <c r="AU290" s="144" t="s">
        <v>81</v>
      </c>
      <c r="AY290" s="17" t="s">
        <v>128</v>
      </c>
      <c r="BE290" s="145">
        <f>IF(N290="základní",J290,0)</f>
        <v>0</v>
      </c>
      <c r="BF290" s="145">
        <f>IF(N290="snížená",J290,0)</f>
        <v>0</v>
      </c>
      <c r="BG290" s="145">
        <f>IF(N290="zákl. přenesená",J290,0)</f>
        <v>0</v>
      </c>
      <c r="BH290" s="145">
        <f>IF(N290="sníž. přenesená",J290,0)</f>
        <v>0</v>
      </c>
      <c r="BI290" s="145">
        <f>IF(N290="nulová",J290,0)</f>
        <v>0</v>
      </c>
      <c r="BJ290" s="17" t="s">
        <v>81</v>
      </c>
      <c r="BK290" s="145">
        <f>ROUND(I290*H290,2)</f>
        <v>0</v>
      </c>
      <c r="BL290" s="17" t="s">
        <v>328</v>
      </c>
      <c r="BM290" s="144" t="s">
        <v>415</v>
      </c>
    </row>
    <row r="291" spans="2:65" s="12" customFormat="1" ht="11.25">
      <c r="B291" s="146"/>
      <c r="D291" s="147" t="s">
        <v>138</v>
      </c>
      <c r="E291" s="148" t="s">
        <v>1</v>
      </c>
      <c r="F291" s="149" t="s">
        <v>186</v>
      </c>
      <c r="H291" s="148" t="s">
        <v>1</v>
      </c>
      <c r="I291" s="150"/>
      <c r="L291" s="146"/>
      <c r="M291" s="151"/>
      <c r="T291" s="152"/>
      <c r="AT291" s="148" t="s">
        <v>138</v>
      </c>
      <c r="AU291" s="148" t="s">
        <v>81</v>
      </c>
      <c r="AV291" s="12" t="s">
        <v>81</v>
      </c>
      <c r="AW291" s="12" t="s">
        <v>30</v>
      </c>
      <c r="AX291" s="12" t="s">
        <v>73</v>
      </c>
      <c r="AY291" s="148" t="s">
        <v>128</v>
      </c>
    </row>
    <row r="292" spans="2:65" s="13" customFormat="1" ht="11.25">
      <c r="B292" s="153"/>
      <c r="D292" s="147" t="s">
        <v>138</v>
      </c>
      <c r="E292" s="154" t="s">
        <v>1</v>
      </c>
      <c r="F292" s="155" t="s">
        <v>187</v>
      </c>
      <c r="H292" s="156">
        <v>101.99</v>
      </c>
      <c r="I292" s="157"/>
      <c r="L292" s="153"/>
      <c r="M292" s="158"/>
      <c r="T292" s="159"/>
      <c r="AT292" s="154" t="s">
        <v>138</v>
      </c>
      <c r="AU292" s="154" t="s">
        <v>81</v>
      </c>
      <c r="AV292" s="13" t="s">
        <v>83</v>
      </c>
      <c r="AW292" s="13" t="s">
        <v>30</v>
      </c>
      <c r="AX292" s="13" t="s">
        <v>73</v>
      </c>
      <c r="AY292" s="154" t="s">
        <v>128</v>
      </c>
    </row>
    <row r="293" spans="2:65" s="12" customFormat="1" ht="11.25">
      <c r="B293" s="146"/>
      <c r="D293" s="147" t="s">
        <v>138</v>
      </c>
      <c r="E293" s="148" t="s">
        <v>1</v>
      </c>
      <c r="F293" s="149" t="s">
        <v>188</v>
      </c>
      <c r="H293" s="148" t="s">
        <v>1</v>
      </c>
      <c r="I293" s="150"/>
      <c r="L293" s="146"/>
      <c r="M293" s="151"/>
      <c r="T293" s="152"/>
      <c r="AT293" s="148" t="s">
        <v>138</v>
      </c>
      <c r="AU293" s="148" t="s">
        <v>81</v>
      </c>
      <c r="AV293" s="12" t="s">
        <v>81</v>
      </c>
      <c r="AW293" s="12" t="s">
        <v>30</v>
      </c>
      <c r="AX293" s="12" t="s">
        <v>73</v>
      </c>
      <c r="AY293" s="148" t="s">
        <v>128</v>
      </c>
    </row>
    <row r="294" spans="2:65" s="13" customFormat="1" ht="11.25">
      <c r="B294" s="153"/>
      <c r="D294" s="147" t="s">
        <v>138</v>
      </c>
      <c r="E294" s="154" t="s">
        <v>1</v>
      </c>
      <c r="F294" s="155" t="s">
        <v>189</v>
      </c>
      <c r="H294" s="156">
        <v>89.05</v>
      </c>
      <c r="I294" s="157"/>
      <c r="L294" s="153"/>
      <c r="M294" s="158"/>
      <c r="T294" s="159"/>
      <c r="AT294" s="154" t="s">
        <v>138</v>
      </c>
      <c r="AU294" s="154" t="s">
        <v>81</v>
      </c>
      <c r="AV294" s="13" t="s">
        <v>83</v>
      </c>
      <c r="AW294" s="13" t="s">
        <v>30</v>
      </c>
      <c r="AX294" s="13" t="s">
        <v>73</v>
      </c>
      <c r="AY294" s="154" t="s">
        <v>128</v>
      </c>
    </row>
    <row r="295" spans="2:65" s="12" customFormat="1" ht="11.25">
      <c r="B295" s="146"/>
      <c r="D295" s="147" t="s">
        <v>138</v>
      </c>
      <c r="E295" s="148" t="s">
        <v>1</v>
      </c>
      <c r="F295" s="149" t="s">
        <v>190</v>
      </c>
      <c r="H295" s="148" t="s">
        <v>1</v>
      </c>
      <c r="I295" s="150"/>
      <c r="L295" s="146"/>
      <c r="M295" s="151"/>
      <c r="T295" s="152"/>
      <c r="AT295" s="148" t="s">
        <v>138</v>
      </c>
      <c r="AU295" s="148" t="s">
        <v>81</v>
      </c>
      <c r="AV295" s="12" t="s">
        <v>81</v>
      </c>
      <c r="AW295" s="12" t="s">
        <v>30</v>
      </c>
      <c r="AX295" s="12" t="s">
        <v>73</v>
      </c>
      <c r="AY295" s="148" t="s">
        <v>128</v>
      </c>
    </row>
    <row r="296" spans="2:65" s="13" customFormat="1" ht="11.25">
      <c r="B296" s="153"/>
      <c r="D296" s="147" t="s">
        <v>138</v>
      </c>
      <c r="E296" s="154" t="s">
        <v>1</v>
      </c>
      <c r="F296" s="155" t="s">
        <v>191</v>
      </c>
      <c r="H296" s="156">
        <v>123.36499999999999</v>
      </c>
      <c r="I296" s="157"/>
      <c r="L296" s="153"/>
      <c r="M296" s="158"/>
      <c r="T296" s="159"/>
      <c r="AT296" s="154" t="s">
        <v>138</v>
      </c>
      <c r="AU296" s="154" t="s">
        <v>81</v>
      </c>
      <c r="AV296" s="13" t="s">
        <v>83</v>
      </c>
      <c r="AW296" s="13" t="s">
        <v>30</v>
      </c>
      <c r="AX296" s="13" t="s">
        <v>73</v>
      </c>
      <c r="AY296" s="154" t="s">
        <v>128</v>
      </c>
    </row>
    <row r="297" spans="2:65" s="12" customFormat="1" ht="11.25">
      <c r="B297" s="146"/>
      <c r="D297" s="147" t="s">
        <v>138</v>
      </c>
      <c r="E297" s="148" t="s">
        <v>1</v>
      </c>
      <c r="F297" s="149" t="s">
        <v>192</v>
      </c>
      <c r="H297" s="148" t="s">
        <v>1</v>
      </c>
      <c r="I297" s="150"/>
      <c r="L297" s="146"/>
      <c r="M297" s="151"/>
      <c r="T297" s="152"/>
      <c r="AT297" s="148" t="s">
        <v>138</v>
      </c>
      <c r="AU297" s="148" t="s">
        <v>81</v>
      </c>
      <c r="AV297" s="12" t="s">
        <v>81</v>
      </c>
      <c r="AW297" s="12" t="s">
        <v>30</v>
      </c>
      <c r="AX297" s="12" t="s">
        <v>73</v>
      </c>
      <c r="AY297" s="148" t="s">
        <v>128</v>
      </c>
    </row>
    <row r="298" spans="2:65" s="13" customFormat="1" ht="11.25">
      <c r="B298" s="153"/>
      <c r="D298" s="147" t="s">
        <v>138</v>
      </c>
      <c r="E298" s="154" t="s">
        <v>1</v>
      </c>
      <c r="F298" s="155" t="s">
        <v>193</v>
      </c>
      <c r="H298" s="156">
        <v>81.239999999999995</v>
      </c>
      <c r="I298" s="157"/>
      <c r="L298" s="153"/>
      <c r="M298" s="158"/>
      <c r="T298" s="159"/>
      <c r="AT298" s="154" t="s">
        <v>138</v>
      </c>
      <c r="AU298" s="154" t="s">
        <v>81</v>
      </c>
      <c r="AV298" s="13" t="s">
        <v>83</v>
      </c>
      <c r="AW298" s="13" t="s">
        <v>30</v>
      </c>
      <c r="AX298" s="13" t="s">
        <v>73</v>
      </c>
      <c r="AY298" s="154" t="s">
        <v>128</v>
      </c>
    </row>
    <row r="299" spans="2:65" s="15" customFormat="1" ht="11.25">
      <c r="B299" s="167"/>
      <c r="D299" s="147" t="s">
        <v>138</v>
      </c>
      <c r="E299" s="168" t="s">
        <v>1</v>
      </c>
      <c r="F299" s="169" t="s">
        <v>194</v>
      </c>
      <c r="H299" s="170">
        <v>395.64499999999998</v>
      </c>
      <c r="I299" s="171"/>
      <c r="L299" s="167"/>
      <c r="M299" s="172"/>
      <c r="T299" s="173"/>
      <c r="AT299" s="168" t="s">
        <v>138</v>
      </c>
      <c r="AU299" s="168" t="s">
        <v>81</v>
      </c>
      <c r="AV299" s="15" t="s">
        <v>129</v>
      </c>
      <c r="AW299" s="15" t="s">
        <v>30</v>
      </c>
      <c r="AX299" s="15" t="s">
        <v>73</v>
      </c>
      <c r="AY299" s="168" t="s">
        <v>128</v>
      </c>
    </row>
    <row r="300" spans="2:65" s="13" customFormat="1" ht="11.25">
      <c r="B300" s="153"/>
      <c r="D300" s="147" t="s">
        <v>138</v>
      </c>
      <c r="E300" s="154" t="s">
        <v>1</v>
      </c>
      <c r="F300" s="155" t="s">
        <v>416</v>
      </c>
      <c r="H300" s="156">
        <v>474.774</v>
      </c>
      <c r="I300" s="157"/>
      <c r="L300" s="153"/>
      <c r="M300" s="158"/>
      <c r="T300" s="159"/>
      <c r="AT300" s="154" t="s">
        <v>138</v>
      </c>
      <c r="AU300" s="154" t="s">
        <v>81</v>
      </c>
      <c r="AV300" s="13" t="s">
        <v>83</v>
      </c>
      <c r="AW300" s="13" t="s">
        <v>30</v>
      </c>
      <c r="AX300" s="13" t="s">
        <v>81</v>
      </c>
      <c r="AY300" s="154" t="s">
        <v>128</v>
      </c>
    </row>
    <row r="301" spans="2:65" s="1" customFormat="1" ht="33" customHeight="1">
      <c r="B301" s="132"/>
      <c r="C301" s="133" t="s">
        <v>417</v>
      </c>
      <c r="D301" s="133" t="s">
        <v>132</v>
      </c>
      <c r="E301" s="134" t="s">
        <v>418</v>
      </c>
      <c r="F301" s="135" t="s">
        <v>419</v>
      </c>
      <c r="G301" s="136" t="s">
        <v>173</v>
      </c>
      <c r="H301" s="137">
        <v>33234.18</v>
      </c>
      <c r="I301" s="138"/>
      <c r="J301" s="139">
        <f>ROUND(I301*H301,2)</f>
        <v>0</v>
      </c>
      <c r="K301" s="135" t="s">
        <v>1</v>
      </c>
      <c r="L301" s="32"/>
      <c r="M301" s="140" t="s">
        <v>1</v>
      </c>
      <c r="N301" s="141" t="s">
        <v>38</v>
      </c>
      <c r="P301" s="142">
        <f>O301*H301</f>
        <v>0</v>
      </c>
      <c r="Q301" s="142">
        <v>0</v>
      </c>
      <c r="R301" s="142">
        <f>Q301*H301</f>
        <v>0</v>
      </c>
      <c r="S301" s="142">
        <v>0</v>
      </c>
      <c r="T301" s="143">
        <f>S301*H301</f>
        <v>0</v>
      </c>
      <c r="AR301" s="144" t="s">
        <v>328</v>
      </c>
      <c r="AT301" s="144" t="s">
        <v>132</v>
      </c>
      <c r="AU301" s="144" t="s">
        <v>81</v>
      </c>
      <c r="AY301" s="17" t="s">
        <v>128</v>
      </c>
      <c r="BE301" s="145">
        <f>IF(N301="základní",J301,0)</f>
        <v>0</v>
      </c>
      <c r="BF301" s="145">
        <f>IF(N301="snížená",J301,0)</f>
        <v>0</v>
      </c>
      <c r="BG301" s="145">
        <f>IF(N301="zákl. přenesená",J301,0)</f>
        <v>0</v>
      </c>
      <c r="BH301" s="145">
        <f>IF(N301="sníž. přenesená",J301,0)</f>
        <v>0</v>
      </c>
      <c r="BI301" s="145">
        <f>IF(N301="nulová",J301,0)</f>
        <v>0</v>
      </c>
      <c r="BJ301" s="17" t="s">
        <v>81</v>
      </c>
      <c r="BK301" s="145">
        <f>ROUND(I301*H301,2)</f>
        <v>0</v>
      </c>
      <c r="BL301" s="17" t="s">
        <v>328</v>
      </c>
      <c r="BM301" s="144" t="s">
        <v>420</v>
      </c>
    </row>
    <row r="302" spans="2:65" s="13" customFormat="1" ht="11.25">
      <c r="B302" s="153"/>
      <c r="D302" s="147" t="s">
        <v>138</v>
      </c>
      <c r="E302" s="154" t="s">
        <v>1</v>
      </c>
      <c r="F302" s="155" t="s">
        <v>421</v>
      </c>
      <c r="H302" s="156">
        <v>33234.18</v>
      </c>
      <c r="I302" s="157"/>
      <c r="L302" s="153"/>
      <c r="M302" s="158"/>
      <c r="T302" s="159"/>
      <c r="AT302" s="154" t="s">
        <v>138</v>
      </c>
      <c r="AU302" s="154" t="s">
        <v>81</v>
      </c>
      <c r="AV302" s="13" t="s">
        <v>83</v>
      </c>
      <c r="AW302" s="13" t="s">
        <v>30</v>
      </c>
      <c r="AX302" s="13" t="s">
        <v>81</v>
      </c>
      <c r="AY302" s="154" t="s">
        <v>128</v>
      </c>
    </row>
    <row r="303" spans="2:65" s="1" customFormat="1" ht="33" customHeight="1">
      <c r="B303" s="132"/>
      <c r="C303" s="133" t="s">
        <v>422</v>
      </c>
      <c r="D303" s="133" t="s">
        <v>132</v>
      </c>
      <c r="E303" s="134" t="s">
        <v>423</v>
      </c>
      <c r="F303" s="135" t="s">
        <v>424</v>
      </c>
      <c r="G303" s="136" t="s">
        <v>173</v>
      </c>
      <c r="H303" s="137">
        <v>474.774</v>
      </c>
      <c r="I303" s="138"/>
      <c r="J303" s="139">
        <f>ROUND(I303*H303,2)</f>
        <v>0</v>
      </c>
      <c r="K303" s="135" t="s">
        <v>1</v>
      </c>
      <c r="L303" s="32"/>
      <c r="M303" s="140" t="s">
        <v>1</v>
      </c>
      <c r="N303" s="141" t="s">
        <v>38</v>
      </c>
      <c r="P303" s="142">
        <f>O303*H303</f>
        <v>0</v>
      </c>
      <c r="Q303" s="142">
        <v>0</v>
      </c>
      <c r="R303" s="142">
        <f>Q303*H303</f>
        <v>0</v>
      </c>
      <c r="S303" s="142">
        <v>0</v>
      </c>
      <c r="T303" s="143">
        <f>S303*H303</f>
        <v>0</v>
      </c>
      <c r="AR303" s="144" t="s">
        <v>328</v>
      </c>
      <c r="AT303" s="144" t="s">
        <v>132</v>
      </c>
      <c r="AU303" s="144" t="s">
        <v>81</v>
      </c>
      <c r="AY303" s="17" t="s">
        <v>128</v>
      </c>
      <c r="BE303" s="145">
        <f>IF(N303="základní",J303,0)</f>
        <v>0</v>
      </c>
      <c r="BF303" s="145">
        <f>IF(N303="snížená",J303,0)</f>
        <v>0</v>
      </c>
      <c r="BG303" s="145">
        <f>IF(N303="zákl. přenesená",J303,0)</f>
        <v>0</v>
      </c>
      <c r="BH303" s="145">
        <f>IF(N303="sníž. přenesená",J303,0)</f>
        <v>0</v>
      </c>
      <c r="BI303" s="145">
        <f>IF(N303="nulová",J303,0)</f>
        <v>0</v>
      </c>
      <c r="BJ303" s="17" t="s">
        <v>81</v>
      </c>
      <c r="BK303" s="145">
        <f>ROUND(I303*H303,2)</f>
        <v>0</v>
      </c>
      <c r="BL303" s="17" t="s">
        <v>328</v>
      </c>
      <c r="BM303" s="144" t="s">
        <v>425</v>
      </c>
    </row>
    <row r="304" spans="2:65" s="13" customFormat="1" ht="11.25">
      <c r="B304" s="153"/>
      <c r="D304" s="147" t="s">
        <v>138</v>
      </c>
      <c r="E304" s="154" t="s">
        <v>1</v>
      </c>
      <c r="F304" s="155" t="s">
        <v>426</v>
      </c>
      <c r="H304" s="156">
        <v>474.774</v>
      </c>
      <c r="I304" s="157"/>
      <c r="L304" s="153"/>
      <c r="M304" s="158"/>
      <c r="T304" s="159"/>
      <c r="AT304" s="154" t="s">
        <v>138</v>
      </c>
      <c r="AU304" s="154" t="s">
        <v>81</v>
      </c>
      <c r="AV304" s="13" t="s">
        <v>83</v>
      </c>
      <c r="AW304" s="13" t="s">
        <v>30</v>
      </c>
      <c r="AX304" s="13" t="s">
        <v>81</v>
      </c>
      <c r="AY304" s="154" t="s">
        <v>128</v>
      </c>
    </row>
    <row r="305" spans="2:65" s="1" customFormat="1" ht="24.2" customHeight="1">
      <c r="B305" s="132"/>
      <c r="C305" s="133" t="s">
        <v>427</v>
      </c>
      <c r="D305" s="133" t="s">
        <v>132</v>
      </c>
      <c r="E305" s="134" t="s">
        <v>428</v>
      </c>
      <c r="F305" s="135" t="s">
        <v>429</v>
      </c>
      <c r="G305" s="136" t="s">
        <v>135</v>
      </c>
      <c r="H305" s="137">
        <v>1</v>
      </c>
      <c r="I305" s="138"/>
      <c r="J305" s="139">
        <f>ROUND(I305*H305,2)</f>
        <v>0</v>
      </c>
      <c r="K305" s="135" t="s">
        <v>1</v>
      </c>
      <c r="L305" s="32"/>
      <c r="M305" s="140" t="s">
        <v>1</v>
      </c>
      <c r="N305" s="141" t="s">
        <v>38</v>
      </c>
      <c r="P305" s="142">
        <f>O305*H305</f>
        <v>0</v>
      </c>
      <c r="Q305" s="142">
        <v>0</v>
      </c>
      <c r="R305" s="142">
        <f>Q305*H305</f>
        <v>0</v>
      </c>
      <c r="S305" s="142">
        <v>0</v>
      </c>
      <c r="T305" s="143">
        <f>S305*H305</f>
        <v>0</v>
      </c>
      <c r="AR305" s="144" t="s">
        <v>136</v>
      </c>
      <c r="AT305" s="144" t="s">
        <v>132</v>
      </c>
      <c r="AU305" s="144" t="s">
        <v>81</v>
      </c>
      <c r="AY305" s="17" t="s">
        <v>128</v>
      </c>
      <c r="BE305" s="145">
        <f>IF(N305="základní",J305,0)</f>
        <v>0</v>
      </c>
      <c r="BF305" s="145">
        <f>IF(N305="snížená",J305,0)</f>
        <v>0</v>
      </c>
      <c r="BG305" s="145">
        <f>IF(N305="zákl. přenesená",J305,0)</f>
        <v>0</v>
      </c>
      <c r="BH305" s="145">
        <f>IF(N305="sníž. přenesená",J305,0)</f>
        <v>0</v>
      </c>
      <c r="BI305" s="145">
        <f>IF(N305="nulová",J305,0)</f>
        <v>0</v>
      </c>
      <c r="BJ305" s="17" t="s">
        <v>81</v>
      </c>
      <c r="BK305" s="145">
        <f>ROUND(I305*H305,2)</f>
        <v>0</v>
      </c>
      <c r="BL305" s="17" t="s">
        <v>136</v>
      </c>
      <c r="BM305" s="144" t="s">
        <v>430</v>
      </c>
    </row>
    <row r="306" spans="2:65" s="13" customFormat="1" ht="11.25">
      <c r="B306" s="153"/>
      <c r="D306" s="147" t="s">
        <v>138</v>
      </c>
      <c r="E306" s="154" t="s">
        <v>1</v>
      </c>
      <c r="F306" s="155" t="s">
        <v>81</v>
      </c>
      <c r="H306" s="156">
        <v>1</v>
      </c>
      <c r="I306" s="157"/>
      <c r="L306" s="153"/>
      <c r="M306" s="158"/>
      <c r="T306" s="159"/>
      <c r="AT306" s="154" t="s">
        <v>138</v>
      </c>
      <c r="AU306" s="154" t="s">
        <v>81</v>
      </c>
      <c r="AV306" s="13" t="s">
        <v>83</v>
      </c>
      <c r="AW306" s="13" t="s">
        <v>30</v>
      </c>
      <c r="AX306" s="13" t="s">
        <v>73</v>
      </c>
      <c r="AY306" s="154" t="s">
        <v>128</v>
      </c>
    </row>
    <row r="307" spans="2:65" s="14" customFormat="1" ht="11.25">
      <c r="B307" s="160"/>
      <c r="D307" s="147" t="s">
        <v>138</v>
      </c>
      <c r="E307" s="161" t="s">
        <v>1</v>
      </c>
      <c r="F307" s="162" t="s">
        <v>143</v>
      </c>
      <c r="H307" s="163">
        <v>1</v>
      </c>
      <c r="I307" s="164"/>
      <c r="L307" s="160"/>
      <c r="M307" s="165"/>
      <c r="T307" s="166"/>
      <c r="AT307" s="161" t="s">
        <v>138</v>
      </c>
      <c r="AU307" s="161" t="s">
        <v>81</v>
      </c>
      <c r="AV307" s="14" t="s">
        <v>136</v>
      </c>
      <c r="AW307" s="14" t="s">
        <v>30</v>
      </c>
      <c r="AX307" s="14" t="s">
        <v>81</v>
      </c>
      <c r="AY307" s="161" t="s">
        <v>128</v>
      </c>
    </row>
    <row r="308" spans="2:65" s="1" customFormat="1" ht="16.5" customHeight="1">
      <c r="B308" s="132"/>
      <c r="C308" s="133" t="s">
        <v>431</v>
      </c>
      <c r="D308" s="133" t="s">
        <v>132</v>
      </c>
      <c r="E308" s="134" t="s">
        <v>432</v>
      </c>
      <c r="F308" s="135" t="s">
        <v>433</v>
      </c>
      <c r="G308" s="136" t="s">
        <v>264</v>
      </c>
      <c r="H308" s="137">
        <v>474.774</v>
      </c>
      <c r="I308" s="138"/>
      <c r="J308" s="139">
        <f>ROUND(I308*H308,2)</f>
        <v>0</v>
      </c>
      <c r="K308" s="135" t="s">
        <v>1</v>
      </c>
      <c r="L308" s="32"/>
      <c r="M308" s="140" t="s">
        <v>1</v>
      </c>
      <c r="N308" s="141" t="s">
        <v>38</v>
      </c>
      <c r="P308" s="142">
        <f>O308*H308</f>
        <v>0</v>
      </c>
      <c r="Q308" s="142">
        <v>0</v>
      </c>
      <c r="R308" s="142">
        <f>Q308*H308</f>
        <v>0</v>
      </c>
      <c r="S308" s="142">
        <v>0</v>
      </c>
      <c r="T308" s="143">
        <f>S308*H308</f>
        <v>0</v>
      </c>
      <c r="AR308" s="144" t="s">
        <v>136</v>
      </c>
      <c r="AT308" s="144" t="s">
        <v>132</v>
      </c>
      <c r="AU308" s="144" t="s">
        <v>81</v>
      </c>
      <c r="AY308" s="17" t="s">
        <v>128</v>
      </c>
      <c r="BE308" s="145">
        <f>IF(N308="základní",J308,0)</f>
        <v>0</v>
      </c>
      <c r="BF308" s="145">
        <f>IF(N308="snížená",J308,0)</f>
        <v>0</v>
      </c>
      <c r="BG308" s="145">
        <f>IF(N308="zákl. přenesená",J308,0)</f>
        <v>0</v>
      </c>
      <c r="BH308" s="145">
        <f>IF(N308="sníž. přenesená",J308,0)</f>
        <v>0</v>
      </c>
      <c r="BI308" s="145">
        <f>IF(N308="nulová",J308,0)</f>
        <v>0</v>
      </c>
      <c r="BJ308" s="17" t="s">
        <v>81</v>
      </c>
      <c r="BK308" s="145">
        <f>ROUND(I308*H308,2)</f>
        <v>0</v>
      </c>
      <c r="BL308" s="17" t="s">
        <v>136</v>
      </c>
      <c r="BM308" s="144" t="s">
        <v>434</v>
      </c>
    </row>
    <row r="309" spans="2:65" s="13" customFormat="1" ht="11.25">
      <c r="B309" s="153"/>
      <c r="D309" s="147" t="s">
        <v>138</v>
      </c>
      <c r="E309" s="154" t="s">
        <v>1</v>
      </c>
      <c r="F309" s="155" t="s">
        <v>426</v>
      </c>
      <c r="H309" s="156">
        <v>474.774</v>
      </c>
      <c r="I309" s="157"/>
      <c r="L309" s="153"/>
      <c r="M309" s="158"/>
      <c r="T309" s="159"/>
      <c r="AT309" s="154" t="s">
        <v>138</v>
      </c>
      <c r="AU309" s="154" t="s">
        <v>81</v>
      </c>
      <c r="AV309" s="13" t="s">
        <v>83</v>
      </c>
      <c r="AW309" s="13" t="s">
        <v>30</v>
      </c>
      <c r="AX309" s="13" t="s">
        <v>81</v>
      </c>
      <c r="AY309" s="154" t="s">
        <v>128</v>
      </c>
    </row>
    <row r="310" spans="2:65" s="1" customFormat="1" ht="21.75" customHeight="1">
      <c r="B310" s="132"/>
      <c r="C310" s="133" t="s">
        <v>435</v>
      </c>
      <c r="D310" s="133" t="s">
        <v>132</v>
      </c>
      <c r="E310" s="134" t="s">
        <v>436</v>
      </c>
      <c r="F310" s="135" t="s">
        <v>437</v>
      </c>
      <c r="G310" s="136" t="s">
        <v>264</v>
      </c>
      <c r="H310" s="137">
        <v>33234.18</v>
      </c>
      <c r="I310" s="138"/>
      <c r="J310" s="139">
        <f>ROUND(I310*H310,2)</f>
        <v>0</v>
      </c>
      <c r="K310" s="135" t="s">
        <v>1</v>
      </c>
      <c r="L310" s="32"/>
      <c r="M310" s="140" t="s">
        <v>1</v>
      </c>
      <c r="N310" s="141" t="s">
        <v>38</v>
      </c>
      <c r="P310" s="142">
        <f>O310*H310</f>
        <v>0</v>
      </c>
      <c r="Q310" s="142">
        <v>0</v>
      </c>
      <c r="R310" s="142">
        <f>Q310*H310</f>
        <v>0</v>
      </c>
      <c r="S310" s="142">
        <v>0</v>
      </c>
      <c r="T310" s="143">
        <f>S310*H310</f>
        <v>0</v>
      </c>
      <c r="AR310" s="144" t="s">
        <v>136</v>
      </c>
      <c r="AT310" s="144" t="s">
        <v>132</v>
      </c>
      <c r="AU310" s="144" t="s">
        <v>81</v>
      </c>
      <c r="AY310" s="17" t="s">
        <v>128</v>
      </c>
      <c r="BE310" s="145">
        <f>IF(N310="základní",J310,0)</f>
        <v>0</v>
      </c>
      <c r="BF310" s="145">
        <f>IF(N310="snížená",J310,0)</f>
        <v>0</v>
      </c>
      <c r="BG310" s="145">
        <f>IF(N310="zákl. přenesená",J310,0)</f>
        <v>0</v>
      </c>
      <c r="BH310" s="145">
        <f>IF(N310="sníž. přenesená",J310,0)</f>
        <v>0</v>
      </c>
      <c r="BI310" s="145">
        <f>IF(N310="nulová",J310,0)</f>
        <v>0</v>
      </c>
      <c r="BJ310" s="17" t="s">
        <v>81</v>
      </c>
      <c r="BK310" s="145">
        <f>ROUND(I310*H310,2)</f>
        <v>0</v>
      </c>
      <c r="BL310" s="17" t="s">
        <v>136</v>
      </c>
      <c r="BM310" s="144" t="s">
        <v>438</v>
      </c>
    </row>
    <row r="311" spans="2:65" s="13" customFormat="1" ht="11.25">
      <c r="B311" s="153"/>
      <c r="D311" s="147" t="s">
        <v>138</v>
      </c>
      <c r="E311" s="154" t="s">
        <v>1</v>
      </c>
      <c r="F311" s="155" t="s">
        <v>421</v>
      </c>
      <c r="H311" s="156">
        <v>33234.18</v>
      </c>
      <c r="I311" s="157"/>
      <c r="L311" s="153"/>
      <c r="M311" s="158"/>
      <c r="T311" s="159"/>
      <c r="AT311" s="154" t="s">
        <v>138</v>
      </c>
      <c r="AU311" s="154" t="s">
        <v>81</v>
      </c>
      <c r="AV311" s="13" t="s">
        <v>83</v>
      </c>
      <c r="AW311" s="13" t="s">
        <v>30</v>
      </c>
      <c r="AX311" s="13" t="s">
        <v>81</v>
      </c>
      <c r="AY311" s="154" t="s">
        <v>128</v>
      </c>
    </row>
    <row r="312" spans="2:65" s="1" customFormat="1" ht="21.75" customHeight="1">
      <c r="B312" s="132"/>
      <c r="C312" s="133" t="s">
        <v>410</v>
      </c>
      <c r="D312" s="133" t="s">
        <v>132</v>
      </c>
      <c r="E312" s="134" t="s">
        <v>439</v>
      </c>
      <c r="F312" s="135" t="s">
        <v>440</v>
      </c>
      <c r="G312" s="136" t="s">
        <v>264</v>
      </c>
      <c r="H312" s="137">
        <v>474.774</v>
      </c>
      <c r="I312" s="138"/>
      <c r="J312" s="139">
        <f>ROUND(I312*H312,2)</f>
        <v>0</v>
      </c>
      <c r="K312" s="135" t="s">
        <v>1</v>
      </c>
      <c r="L312" s="32"/>
      <c r="M312" s="140" t="s">
        <v>1</v>
      </c>
      <c r="N312" s="141" t="s">
        <v>38</v>
      </c>
      <c r="P312" s="142">
        <f>O312*H312</f>
        <v>0</v>
      </c>
      <c r="Q312" s="142">
        <v>0</v>
      </c>
      <c r="R312" s="142">
        <f>Q312*H312</f>
        <v>0</v>
      </c>
      <c r="S312" s="142">
        <v>0</v>
      </c>
      <c r="T312" s="143">
        <f>S312*H312</f>
        <v>0</v>
      </c>
      <c r="AR312" s="144" t="s">
        <v>136</v>
      </c>
      <c r="AT312" s="144" t="s">
        <v>132</v>
      </c>
      <c r="AU312" s="144" t="s">
        <v>81</v>
      </c>
      <c r="AY312" s="17" t="s">
        <v>128</v>
      </c>
      <c r="BE312" s="145">
        <f>IF(N312="základní",J312,0)</f>
        <v>0</v>
      </c>
      <c r="BF312" s="145">
        <f>IF(N312="snížená",J312,0)</f>
        <v>0</v>
      </c>
      <c r="BG312" s="145">
        <f>IF(N312="zákl. přenesená",J312,0)</f>
        <v>0</v>
      </c>
      <c r="BH312" s="145">
        <f>IF(N312="sníž. přenesená",J312,0)</f>
        <v>0</v>
      </c>
      <c r="BI312" s="145">
        <f>IF(N312="nulová",J312,0)</f>
        <v>0</v>
      </c>
      <c r="BJ312" s="17" t="s">
        <v>81</v>
      </c>
      <c r="BK312" s="145">
        <f>ROUND(I312*H312,2)</f>
        <v>0</v>
      </c>
      <c r="BL312" s="17" t="s">
        <v>136</v>
      </c>
      <c r="BM312" s="144" t="s">
        <v>441</v>
      </c>
    </row>
    <row r="313" spans="2:65" s="13" customFormat="1" ht="11.25">
      <c r="B313" s="153"/>
      <c r="D313" s="147" t="s">
        <v>138</v>
      </c>
      <c r="E313" s="154" t="s">
        <v>1</v>
      </c>
      <c r="F313" s="155" t="s">
        <v>426</v>
      </c>
      <c r="H313" s="156">
        <v>474.774</v>
      </c>
      <c r="I313" s="157"/>
      <c r="L313" s="153"/>
      <c r="M313" s="158"/>
      <c r="T313" s="159"/>
      <c r="AT313" s="154" t="s">
        <v>138</v>
      </c>
      <c r="AU313" s="154" t="s">
        <v>81</v>
      </c>
      <c r="AV313" s="13" t="s">
        <v>83</v>
      </c>
      <c r="AW313" s="13" t="s">
        <v>30</v>
      </c>
      <c r="AX313" s="13" t="s">
        <v>81</v>
      </c>
      <c r="AY313" s="154" t="s">
        <v>128</v>
      </c>
    </row>
    <row r="314" spans="2:65" s="11" customFormat="1" ht="25.9" customHeight="1">
      <c r="B314" s="120"/>
      <c r="D314" s="121" t="s">
        <v>72</v>
      </c>
      <c r="E314" s="122" t="s">
        <v>442</v>
      </c>
      <c r="F314" s="122" t="s">
        <v>443</v>
      </c>
      <c r="I314" s="123"/>
      <c r="J314" s="124">
        <f>BK314</f>
        <v>0</v>
      </c>
      <c r="L314" s="120"/>
      <c r="M314" s="125"/>
      <c r="P314" s="126">
        <f>P315</f>
        <v>0</v>
      </c>
      <c r="R314" s="126">
        <f>R315</f>
        <v>0</v>
      </c>
      <c r="T314" s="127">
        <f>T315</f>
        <v>0</v>
      </c>
      <c r="AR314" s="121" t="s">
        <v>136</v>
      </c>
      <c r="AT314" s="128" t="s">
        <v>72</v>
      </c>
      <c r="AU314" s="128" t="s">
        <v>73</v>
      </c>
      <c r="AY314" s="121" t="s">
        <v>128</v>
      </c>
      <c r="BK314" s="129">
        <f>BK315</f>
        <v>0</v>
      </c>
    </row>
    <row r="315" spans="2:65" s="1" customFormat="1" ht="21.75" customHeight="1">
      <c r="B315" s="132"/>
      <c r="C315" s="133" t="s">
        <v>444</v>
      </c>
      <c r="D315" s="133" t="s">
        <v>132</v>
      </c>
      <c r="E315" s="134" t="s">
        <v>445</v>
      </c>
      <c r="F315" s="135" t="s">
        <v>446</v>
      </c>
      <c r="G315" s="136" t="s">
        <v>201</v>
      </c>
      <c r="H315" s="137">
        <v>11.414999999999999</v>
      </c>
      <c r="I315" s="138"/>
      <c r="J315" s="139">
        <f>ROUND(I315*H315,2)</f>
        <v>0</v>
      </c>
      <c r="K315" s="135" t="s">
        <v>1</v>
      </c>
      <c r="L315" s="32"/>
      <c r="M315" s="184" t="s">
        <v>1</v>
      </c>
      <c r="N315" s="185" t="s">
        <v>38</v>
      </c>
      <c r="O315" s="186"/>
      <c r="P315" s="187">
        <f>O315*H315</f>
        <v>0</v>
      </c>
      <c r="Q315" s="187">
        <v>0</v>
      </c>
      <c r="R315" s="187">
        <f>Q315*H315</f>
        <v>0</v>
      </c>
      <c r="S315" s="187">
        <v>0</v>
      </c>
      <c r="T315" s="188">
        <f>S315*H315</f>
        <v>0</v>
      </c>
      <c r="AR315" s="144" t="s">
        <v>328</v>
      </c>
      <c r="AT315" s="144" t="s">
        <v>132</v>
      </c>
      <c r="AU315" s="144" t="s">
        <v>81</v>
      </c>
      <c r="AY315" s="17" t="s">
        <v>128</v>
      </c>
      <c r="BE315" s="145">
        <f>IF(N315="základní",J315,0)</f>
        <v>0</v>
      </c>
      <c r="BF315" s="145">
        <f>IF(N315="snížená",J315,0)</f>
        <v>0</v>
      </c>
      <c r="BG315" s="145">
        <f>IF(N315="zákl. přenesená",J315,0)</f>
        <v>0</v>
      </c>
      <c r="BH315" s="145">
        <f>IF(N315="sníž. přenesená",J315,0)</f>
        <v>0</v>
      </c>
      <c r="BI315" s="145">
        <f>IF(N315="nulová",J315,0)</f>
        <v>0</v>
      </c>
      <c r="BJ315" s="17" t="s">
        <v>81</v>
      </c>
      <c r="BK315" s="145">
        <f>ROUND(I315*H315,2)</f>
        <v>0</v>
      </c>
      <c r="BL315" s="17" t="s">
        <v>328</v>
      </c>
      <c r="BM315" s="144" t="s">
        <v>447</v>
      </c>
    </row>
    <row r="316" spans="2:65" s="1" customFormat="1" ht="6.95" customHeight="1">
      <c r="B316" s="44"/>
      <c r="C316" s="45"/>
      <c r="D316" s="45"/>
      <c r="E316" s="45"/>
      <c r="F316" s="45"/>
      <c r="G316" s="45"/>
      <c r="H316" s="45"/>
      <c r="I316" s="45"/>
      <c r="J316" s="45"/>
      <c r="K316" s="45"/>
      <c r="L316" s="32"/>
    </row>
  </sheetData>
  <autoFilter ref="C127:K315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7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86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93</v>
      </c>
      <c r="L4" s="20"/>
      <c r="M4" s="88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238" t="str">
        <f>'Rekapitulace stavby'!K6</f>
        <v>Rekonstrukce zázemí stávajícího objektu koupaliště v Mimoni - exteriér</v>
      </c>
      <c r="F7" s="239"/>
      <c r="G7" s="239"/>
      <c r="H7" s="239"/>
      <c r="L7" s="20"/>
    </row>
    <row r="8" spans="2:46" s="1" customFormat="1" ht="12" customHeight="1">
      <c r="B8" s="32"/>
      <c r="D8" s="27" t="s">
        <v>94</v>
      </c>
      <c r="L8" s="32"/>
    </row>
    <row r="9" spans="2:46" s="1" customFormat="1" ht="16.5" customHeight="1">
      <c r="B9" s="32"/>
      <c r="E9" s="199" t="s">
        <v>448</v>
      </c>
      <c r="F9" s="240"/>
      <c r="G9" s="240"/>
      <c r="H9" s="240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3. 11. 2023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26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1" t="str">
        <f>'Rekapitulace stavby'!E14</f>
        <v>Vyplň údaj</v>
      </c>
      <c r="F18" s="221"/>
      <c r="G18" s="221"/>
      <c r="H18" s="221"/>
      <c r="I18" s="27" t="s">
        <v>26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26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31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26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32</v>
      </c>
      <c r="L26" s="32"/>
    </row>
    <row r="27" spans="2:12" s="7" customFormat="1" ht="16.5" customHeight="1">
      <c r="B27" s="89"/>
      <c r="E27" s="226" t="s">
        <v>1</v>
      </c>
      <c r="F27" s="226"/>
      <c r="G27" s="226"/>
      <c r="H27" s="226"/>
      <c r="L27" s="89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33</v>
      </c>
      <c r="J30" s="66">
        <f>ROUND(J118,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35</v>
      </c>
      <c r="I32" s="35" t="s">
        <v>34</v>
      </c>
      <c r="J32" s="35" t="s">
        <v>36</v>
      </c>
      <c r="L32" s="32"/>
    </row>
    <row r="33" spans="2:12" s="1" customFormat="1" ht="14.45" customHeight="1">
      <c r="B33" s="32"/>
      <c r="D33" s="55" t="s">
        <v>37</v>
      </c>
      <c r="E33" s="27" t="s">
        <v>38</v>
      </c>
      <c r="F33" s="91">
        <f>ROUND((SUM(BE118:BE149)),  2)</f>
        <v>0</v>
      </c>
      <c r="I33" s="92">
        <v>0.21</v>
      </c>
      <c r="J33" s="91">
        <f>ROUND(((SUM(BE118:BE149))*I33),  2)</f>
        <v>0</v>
      </c>
      <c r="L33" s="32"/>
    </row>
    <row r="34" spans="2:12" s="1" customFormat="1" ht="14.45" customHeight="1">
      <c r="B34" s="32"/>
      <c r="E34" s="27" t="s">
        <v>39</v>
      </c>
      <c r="F34" s="91">
        <f>ROUND((SUM(BF118:BF149)),  2)</f>
        <v>0</v>
      </c>
      <c r="I34" s="92">
        <v>0.15</v>
      </c>
      <c r="J34" s="91">
        <f>ROUND(((SUM(BF118:BF149))*I34),  2)</f>
        <v>0</v>
      </c>
      <c r="L34" s="32"/>
    </row>
    <row r="35" spans="2:12" s="1" customFormat="1" ht="14.45" hidden="1" customHeight="1">
      <c r="B35" s="32"/>
      <c r="E35" s="27" t="s">
        <v>40</v>
      </c>
      <c r="F35" s="91">
        <f>ROUND((SUM(BG118:BG149)),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41</v>
      </c>
      <c r="F36" s="91">
        <f>ROUND((SUM(BH118:BH149)),  2)</f>
        <v>0</v>
      </c>
      <c r="I36" s="92">
        <v>0.15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42</v>
      </c>
      <c r="F37" s="91">
        <f>ROUND((SUM(BI118:BI149)),  2)</f>
        <v>0</v>
      </c>
      <c r="I37" s="92">
        <v>0</v>
      </c>
      <c r="J37" s="91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3"/>
      <c r="D39" s="94" t="s">
        <v>43</v>
      </c>
      <c r="E39" s="57"/>
      <c r="F39" s="57"/>
      <c r="G39" s="95" t="s">
        <v>44</v>
      </c>
      <c r="H39" s="96" t="s">
        <v>45</v>
      </c>
      <c r="I39" s="57"/>
      <c r="J39" s="97">
        <f>SUM(J30:J37)</f>
        <v>0</v>
      </c>
      <c r="K39" s="98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99" t="s">
        <v>49</v>
      </c>
      <c r="G61" s="43" t="s">
        <v>48</v>
      </c>
      <c r="H61" s="34"/>
      <c r="I61" s="34"/>
      <c r="J61" s="100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99" t="s">
        <v>49</v>
      </c>
      <c r="G76" s="43" t="s">
        <v>48</v>
      </c>
      <c r="H76" s="34"/>
      <c r="I76" s="34"/>
      <c r="J76" s="100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96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26.25" customHeight="1">
      <c r="B85" s="32"/>
      <c r="E85" s="238" t="str">
        <f>E7</f>
        <v>Rekonstrukce zázemí stávajícího objektu koupaliště v Mimoni - exteriér</v>
      </c>
      <c r="F85" s="239"/>
      <c r="G85" s="239"/>
      <c r="H85" s="239"/>
      <c r="L85" s="32"/>
    </row>
    <row r="86" spans="2:47" s="1" customFormat="1" ht="12" customHeight="1">
      <c r="B86" s="32"/>
      <c r="C86" s="27" t="s">
        <v>94</v>
      </c>
      <c r="L86" s="32"/>
    </row>
    <row r="87" spans="2:47" s="1" customFormat="1" ht="16.5" customHeight="1">
      <c r="B87" s="32"/>
      <c r="E87" s="199" t="str">
        <f>E9</f>
        <v>SO 02 - Výplně otvorů</v>
      </c>
      <c r="F87" s="240"/>
      <c r="G87" s="240"/>
      <c r="H87" s="240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3. 11. 2023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 xml:space="preserve"> </v>
      </c>
      <c r="I91" s="27" t="s">
        <v>29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27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97</v>
      </c>
      <c r="D94" s="93"/>
      <c r="E94" s="93"/>
      <c r="F94" s="93"/>
      <c r="G94" s="93"/>
      <c r="H94" s="93"/>
      <c r="I94" s="93"/>
      <c r="J94" s="102" t="s">
        <v>98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3" t="s">
        <v>99</v>
      </c>
      <c r="J96" s="66">
        <f>J118</f>
        <v>0</v>
      </c>
      <c r="L96" s="32"/>
      <c r="AU96" s="17" t="s">
        <v>100</v>
      </c>
    </row>
    <row r="97" spans="2:12" s="8" customFormat="1" ht="24.95" customHeight="1">
      <c r="B97" s="104"/>
      <c r="D97" s="105" t="s">
        <v>105</v>
      </c>
      <c r="E97" s="106"/>
      <c r="F97" s="106"/>
      <c r="G97" s="106"/>
      <c r="H97" s="106"/>
      <c r="I97" s="106"/>
      <c r="J97" s="107">
        <f>J119</f>
        <v>0</v>
      </c>
      <c r="L97" s="104"/>
    </row>
    <row r="98" spans="2:12" s="9" customFormat="1" ht="19.899999999999999" customHeight="1">
      <c r="B98" s="108"/>
      <c r="D98" s="109" t="s">
        <v>449</v>
      </c>
      <c r="E98" s="110"/>
      <c r="F98" s="110"/>
      <c r="G98" s="110"/>
      <c r="H98" s="110"/>
      <c r="I98" s="110"/>
      <c r="J98" s="111">
        <f>J120</f>
        <v>0</v>
      </c>
      <c r="L98" s="108"/>
    </row>
    <row r="99" spans="2:12" s="1" customFormat="1" ht="21.75" customHeight="1">
      <c r="B99" s="32"/>
      <c r="L99" s="32"/>
    </row>
    <row r="100" spans="2:12" s="1" customFormat="1" ht="6.95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32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2"/>
    </row>
    <row r="105" spans="2:12" s="1" customFormat="1" ht="24.95" customHeight="1">
      <c r="B105" s="32"/>
      <c r="C105" s="21" t="s">
        <v>113</v>
      </c>
      <c r="L105" s="32"/>
    </row>
    <row r="106" spans="2:12" s="1" customFormat="1" ht="6.95" customHeight="1">
      <c r="B106" s="32"/>
      <c r="L106" s="32"/>
    </row>
    <row r="107" spans="2:12" s="1" customFormat="1" ht="12" customHeight="1">
      <c r="B107" s="32"/>
      <c r="C107" s="27" t="s">
        <v>16</v>
      </c>
      <c r="L107" s="32"/>
    </row>
    <row r="108" spans="2:12" s="1" customFormat="1" ht="26.25" customHeight="1">
      <c r="B108" s="32"/>
      <c r="E108" s="238" t="str">
        <f>E7</f>
        <v>Rekonstrukce zázemí stávajícího objektu koupaliště v Mimoni - exteriér</v>
      </c>
      <c r="F108" s="239"/>
      <c r="G108" s="239"/>
      <c r="H108" s="239"/>
      <c r="L108" s="32"/>
    </row>
    <row r="109" spans="2:12" s="1" customFormat="1" ht="12" customHeight="1">
      <c r="B109" s="32"/>
      <c r="C109" s="27" t="s">
        <v>94</v>
      </c>
      <c r="L109" s="32"/>
    </row>
    <row r="110" spans="2:12" s="1" customFormat="1" ht="16.5" customHeight="1">
      <c r="B110" s="32"/>
      <c r="E110" s="199" t="str">
        <f>E9</f>
        <v>SO 02 - Výplně otvorů</v>
      </c>
      <c r="F110" s="240"/>
      <c r="G110" s="240"/>
      <c r="H110" s="240"/>
      <c r="L110" s="32"/>
    </row>
    <row r="111" spans="2:12" s="1" customFormat="1" ht="6.95" customHeight="1">
      <c r="B111" s="32"/>
      <c r="L111" s="32"/>
    </row>
    <row r="112" spans="2:12" s="1" customFormat="1" ht="12" customHeight="1">
      <c r="B112" s="32"/>
      <c r="C112" s="27" t="s">
        <v>20</v>
      </c>
      <c r="F112" s="25" t="str">
        <f>F12</f>
        <v xml:space="preserve"> </v>
      </c>
      <c r="I112" s="27" t="s">
        <v>22</v>
      </c>
      <c r="J112" s="52" t="str">
        <f>IF(J12="","",J12)</f>
        <v>3. 11. 2023</v>
      </c>
      <c r="L112" s="32"/>
    </row>
    <row r="113" spans="2:65" s="1" customFormat="1" ht="6.95" customHeight="1">
      <c r="B113" s="32"/>
      <c r="L113" s="32"/>
    </row>
    <row r="114" spans="2:65" s="1" customFormat="1" ht="15.2" customHeight="1">
      <c r="B114" s="32"/>
      <c r="C114" s="27" t="s">
        <v>24</v>
      </c>
      <c r="F114" s="25" t="str">
        <f>E15</f>
        <v xml:space="preserve"> </v>
      </c>
      <c r="I114" s="27" t="s">
        <v>29</v>
      </c>
      <c r="J114" s="30" t="str">
        <f>E21</f>
        <v xml:space="preserve"> </v>
      </c>
      <c r="L114" s="32"/>
    </row>
    <row r="115" spans="2:65" s="1" customFormat="1" ht="15.2" customHeight="1">
      <c r="B115" s="32"/>
      <c r="C115" s="27" t="s">
        <v>27</v>
      </c>
      <c r="F115" s="25" t="str">
        <f>IF(E18="","",E18)</f>
        <v>Vyplň údaj</v>
      </c>
      <c r="I115" s="27" t="s">
        <v>31</v>
      </c>
      <c r="J115" s="30" t="str">
        <f>E24</f>
        <v xml:space="preserve"> </v>
      </c>
      <c r="L115" s="32"/>
    </row>
    <row r="116" spans="2:65" s="1" customFormat="1" ht="10.35" customHeight="1">
      <c r="B116" s="32"/>
      <c r="L116" s="32"/>
    </row>
    <row r="117" spans="2:65" s="10" customFormat="1" ht="29.25" customHeight="1">
      <c r="B117" s="112"/>
      <c r="C117" s="113" t="s">
        <v>114</v>
      </c>
      <c r="D117" s="114" t="s">
        <v>58</v>
      </c>
      <c r="E117" s="114" t="s">
        <v>54</v>
      </c>
      <c r="F117" s="114" t="s">
        <v>55</v>
      </c>
      <c r="G117" s="114" t="s">
        <v>115</v>
      </c>
      <c r="H117" s="114" t="s">
        <v>116</v>
      </c>
      <c r="I117" s="114" t="s">
        <v>117</v>
      </c>
      <c r="J117" s="114" t="s">
        <v>98</v>
      </c>
      <c r="K117" s="115" t="s">
        <v>118</v>
      </c>
      <c r="L117" s="112"/>
      <c r="M117" s="59" t="s">
        <v>1</v>
      </c>
      <c r="N117" s="60" t="s">
        <v>37</v>
      </c>
      <c r="O117" s="60" t="s">
        <v>119</v>
      </c>
      <c r="P117" s="60" t="s">
        <v>120</v>
      </c>
      <c r="Q117" s="60" t="s">
        <v>121</v>
      </c>
      <c r="R117" s="60" t="s">
        <v>122</v>
      </c>
      <c r="S117" s="60" t="s">
        <v>123</v>
      </c>
      <c r="T117" s="61" t="s">
        <v>124</v>
      </c>
    </row>
    <row r="118" spans="2:65" s="1" customFormat="1" ht="22.9" customHeight="1">
      <c r="B118" s="32"/>
      <c r="C118" s="64" t="s">
        <v>125</v>
      </c>
      <c r="J118" s="116">
        <f>BK118</f>
        <v>0</v>
      </c>
      <c r="L118" s="32"/>
      <c r="M118" s="62"/>
      <c r="N118" s="53"/>
      <c r="O118" s="53"/>
      <c r="P118" s="117">
        <f>P119</f>
        <v>0</v>
      </c>
      <c r="Q118" s="53"/>
      <c r="R118" s="117">
        <f>R119</f>
        <v>4.0320000000000002E-2</v>
      </c>
      <c r="S118" s="53"/>
      <c r="T118" s="118">
        <f>T119</f>
        <v>0</v>
      </c>
      <c r="AT118" s="17" t="s">
        <v>72</v>
      </c>
      <c r="AU118" s="17" t="s">
        <v>100</v>
      </c>
      <c r="BK118" s="119">
        <f>BK119</f>
        <v>0</v>
      </c>
    </row>
    <row r="119" spans="2:65" s="11" customFormat="1" ht="25.9" customHeight="1">
      <c r="B119" s="120"/>
      <c r="D119" s="121" t="s">
        <v>72</v>
      </c>
      <c r="E119" s="122" t="s">
        <v>211</v>
      </c>
      <c r="F119" s="122" t="s">
        <v>212</v>
      </c>
      <c r="I119" s="123"/>
      <c r="J119" s="124">
        <f>BK119</f>
        <v>0</v>
      </c>
      <c r="L119" s="120"/>
      <c r="M119" s="125"/>
      <c r="P119" s="126">
        <f>P120</f>
        <v>0</v>
      </c>
      <c r="R119" s="126">
        <f>R120</f>
        <v>4.0320000000000002E-2</v>
      </c>
      <c r="T119" s="127">
        <f>T120</f>
        <v>0</v>
      </c>
      <c r="AR119" s="121" t="s">
        <v>83</v>
      </c>
      <c r="AT119" s="128" t="s">
        <v>72</v>
      </c>
      <c r="AU119" s="128" t="s">
        <v>73</v>
      </c>
      <c r="AY119" s="121" t="s">
        <v>128</v>
      </c>
      <c r="BK119" s="129">
        <f>BK120</f>
        <v>0</v>
      </c>
    </row>
    <row r="120" spans="2:65" s="11" customFormat="1" ht="22.9" customHeight="1">
      <c r="B120" s="120"/>
      <c r="D120" s="121" t="s">
        <v>72</v>
      </c>
      <c r="E120" s="130" t="s">
        <v>450</v>
      </c>
      <c r="F120" s="130" t="s">
        <v>451</v>
      </c>
      <c r="I120" s="123"/>
      <c r="J120" s="131">
        <f>BK120</f>
        <v>0</v>
      </c>
      <c r="L120" s="120"/>
      <c r="M120" s="125"/>
      <c r="P120" s="126">
        <f>SUM(P121:P149)</f>
        <v>0</v>
      </c>
      <c r="R120" s="126">
        <f>SUM(R121:R149)</f>
        <v>4.0320000000000002E-2</v>
      </c>
      <c r="T120" s="127">
        <f>SUM(T121:T149)</f>
        <v>0</v>
      </c>
      <c r="AR120" s="121" t="s">
        <v>83</v>
      </c>
      <c r="AT120" s="128" t="s">
        <v>72</v>
      </c>
      <c r="AU120" s="128" t="s">
        <v>81</v>
      </c>
      <c r="AY120" s="121" t="s">
        <v>128</v>
      </c>
      <c r="BK120" s="129">
        <f>SUM(BK121:BK149)</f>
        <v>0</v>
      </c>
    </row>
    <row r="121" spans="2:65" s="1" customFormat="1" ht="24.2" customHeight="1">
      <c r="B121" s="132"/>
      <c r="C121" s="133" t="s">
        <v>81</v>
      </c>
      <c r="D121" s="133" t="s">
        <v>132</v>
      </c>
      <c r="E121" s="134" t="s">
        <v>452</v>
      </c>
      <c r="F121" s="135" t="s">
        <v>453</v>
      </c>
      <c r="G121" s="136" t="s">
        <v>173</v>
      </c>
      <c r="H121" s="137">
        <v>11.295</v>
      </c>
      <c r="I121" s="138"/>
      <c r="J121" s="139">
        <f>ROUND(I121*H121,2)</f>
        <v>0</v>
      </c>
      <c r="K121" s="135" t="s">
        <v>1</v>
      </c>
      <c r="L121" s="32"/>
      <c r="M121" s="140" t="s">
        <v>1</v>
      </c>
      <c r="N121" s="141" t="s">
        <v>38</v>
      </c>
      <c r="P121" s="142">
        <f>O121*H121</f>
        <v>0</v>
      </c>
      <c r="Q121" s="142">
        <v>0</v>
      </c>
      <c r="R121" s="142">
        <f>Q121*H121</f>
        <v>0</v>
      </c>
      <c r="S121" s="142">
        <v>0</v>
      </c>
      <c r="T121" s="143">
        <f>S121*H121</f>
        <v>0</v>
      </c>
      <c r="AR121" s="144" t="s">
        <v>238</v>
      </c>
      <c r="AT121" s="144" t="s">
        <v>132</v>
      </c>
      <c r="AU121" s="144" t="s">
        <v>83</v>
      </c>
      <c r="AY121" s="17" t="s">
        <v>128</v>
      </c>
      <c r="BE121" s="145">
        <f>IF(N121="základní",J121,0)</f>
        <v>0</v>
      </c>
      <c r="BF121" s="145">
        <f>IF(N121="snížená",J121,0)</f>
        <v>0</v>
      </c>
      <c r="BG121" s="145">
        <f>IF(N121="zákl. přenesená",J121,0)</f>
        <v>0</v>
      </c>
      <c r="BH121" s="145">
        <f>IF(N121="sníž. přenesená",J121,0)</f>
        <v>0</v>
      </c>
      <c r="BI121" s="145">
        <f>IF(N121="nulová",J121,0)</f>
        <v>0</v>
      </c>
      <c r="BJ121" s="17" t="s">
        <v>81</v>
      </c>
      <c r="BK121" s="145">
        <f>ROUND(I121*H121,2)</f>
        <v>0</v>
      </c>
      <c r="BL121" s="17" t="s">
        <v>238</v>
      </c>
      <c r="BM121" s="144" t="s">
        <v>454</v>
      </c>
    </row>
    <row r="122" spans="2:65" s="13" customFormat="1" ht="11.25">
      <c r="B122" s="153"/>
      <c r="D122" s="147" t="s">
        <v>138</v>
      </c>
      <c r="E122" s="154" t="s">
        <v>1</v>
      </c>
      <c r="F122" s="155" t="s">
        <v>455</v>
      </c>
      <c r="H122" s="156">
        <v>11.295</v>
      </c>
      <c r="I122" s="157"/>
      <c r="L122" s="153"/>
      <c r="M122" s="158"/>
      <c r="T122" s="159"/>
      <c r="AT122" s="154" t="s">
        <v>138</v>
      </c>
      <c r="AU122" s="154" t="s">
        <v>83</v>
      </c>
      <c r="AV122" s="13" t="s">
        <v>83</v>
      </c>
      <c r="AW122" s="13" t="s">
        <v>30</v>
      </c>
      <c r="AX122" s="13" t="s">
        <v>81</v>
      </c>
      <c r="AY122" s="154" t="s">
        <v>128</v>
      </c>
    </row>
    <row r="123" spans="2:65" s="1" customFormat="1" ht="24.2" customHeight="1">
      <c r="B123" s="132"/>
      <c r="C123" s="174" t="s">
        <v>83</v>
      </c>
      <c r="D123" s="174" t="s">
        <v>223</v>
      </c>
      <c r="E123" s="175" t="s">
        <v>456</v>
      </c>
      <c r="F123" s="176" t="s">
        <v>457</v>
      </c>
      <c r="G123" s="177" t="s">
        <v>135</v>
      </c>
      <c r="H123" s="178">
        <v>2</v>
      </c>
      <c r="I123" s="179"/>
      <c r="J123" s="180">
        <f>ROUND(I123*H123,2)</f>
        <v>0</v>
      </c>
      <c r="K123" s="176" t="s">
        <v>1</v>
      </c>
      <c r="L123" s="181"/>
      <c r="M123" s="182" t="s">
        <v>1</v>
      </c>
      <c r="N123" s="183" t="s">
        <v>38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274</v>
      </c>
      <c r="AT123" s="144" t="s">
        <v>223</v>
      </c>
      <c r="AU123" s="144" t="s">
        <v>83</v>
      </c>
      <c r="AY123" s="17" t="s">
        <v>128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7" t="s">
        <v>81</v>
      </c>
      <c r="BK123" s="145">
        <f>ROUND(I123*H123,2)</f>
        <v>0</v>
      </c>
      <c r="BL123" s="17" t="s">
        <v>238</v>
      </c>
      <c r="BM123" s="144" t="s">
        <v>458</v>
      </c>
    </row>
    <row r="124" spans="2:65" s="1" customFormat="1" ht="24.2" customHeight="1">
      <c r="B124" s="132"/>
      <c r="C124" s="174" t="s">
        <v>129</v>
      </c>
      <c r="D124" s="174" t="s">
        <v>223</v>
      </c>
      <c r="E124" s="175" t="s">
        <v>459</v>
      </c>
      <c r="F124" s="176" t="s">
        <v>460</v>
      </c>
      <c r="G124" s="177" t="s">
        <v>135</v>
      </c>
      <c r="H124" s="178">
        <v>6</v>
      </c>
      <c r="I124" s="179"/>
      <c r="J124" s="180">
        <f>ROUND(I124*H124,2)</f>
        <v>0</v>
      </c>
      <c r="K124" s="176" t="s">
        <v>1</v>
      </c>
      <c r="L124" s="181"/>
      <c r="M124" s="182" t="s">
        <v>1</v>
      </c>
      <c r="N124" s="183" t="s">
        <v>38</v>
      </c>
      <c r="P124" s="142">
        <f>O124*H124</f>
        <v>0</v>
      </c>
      <c r="Q124" s="142">
        <v>0</v>
      </c>
      <c r="R124" s="142">
        <f>Q124*H124</f>
        <v>0</v>
      </c>
      <c r="S124" s="142">
        <v>0</v>
      </c>
      <c r="T124" s="143">
        <f>S124*H124</f>
        <v>0</v>
      </c>
      <c r="AR124" s="144" t="s">
        <v>274</v>
      </c>
      <c r="AT124" s="144" t="s">
        <v>223</v>
      </c>
      <c r="AU124" s="144" t="s">
        <v>83</v>
      </c>
      <c r="AY124" s="17" t="s">
        <v>128</v>
      </c>
      <c r="BE124" s="145">
        <f>IF(N124="základní",J124,0)</f>
        <v>0</v>
      </c>
      <c r="BF124" s="145">
        <f>IF(N124="snížená",J124,0)</f>
        <v>0</v>
      </c>
      <c r="BG124" s="145">
        <f>IF(N124="zákl. přenesená",J124,0)</f>
        <v>0</v>
      </c>
      <c r="BH124" s="145">
        <f>IF(N124="sníž. přenesená",J124,0)</f>
        <v>0</v>
      </c>
      <c r="BI124" s="145">
        <f>IF(N124="nulová",J124,0)</f>
        <v>0</v>
      </c>
      <c r="BJ124" s="17" t="s">
        <v>81</v>
      </c>
      <c r="BK124" s="145">
        <f>ROUND(I124*H124,2)</f>
        <v>0</v>
      </c>
      <c r="BL124" s="17" t="s">
        <v>238</v>
      </c>
      <c r="BM124" s="144" t="s">
        <v>461</v>
      </c>
    </row>
    <row r="125" spans="2:65" s="1" customFormat="1" ht="24.2" customHeight="1">
      <c r="B125" s="132"/>
      <c r="C125" s="174" t="s">
        <v>136</v>
      </c>
      <c r="D125" s="174" t="s">
        <v>223</v>
      </c>
      <c r="E125" s="175" t="s">
        <v>462</v>
      </c>
      <c r="F125" s="176" t="s">
        <v>463</v>
      </c>
      <c r="G125" s="177" t="s">
        <v>135</v>
      </c>
      <c r="H125" s="178">
        <v>1</v>
      </c>
      <c r="I125" s="179"/>
      <c r="J125" s="180">
        <f>ROUND(I125*H125,2)</f>
        <v>0</v>
      </c>
      <c r="K125" s="176" t="s">
        <v>1</v>
      </c>
      <c r="L125" s="181"/>
      <c r="M125" s="182" t="s">
        <v>1</v>
      </c>
      <c r="N125" s="183" t="s">
        <v>38</v>
      </c>
      <c r="P125" s="142">
        <f>O125*H125</f>
        <v>0</v>
      </c>
      <c r="Q125" s="142">
        <v>0</v>
      </c>
      <c r="R125" s="142">
        <f>Q125*H125</f>
        <v>0</v>
      </c>
      <c r="S125" s="142">
        <v>0</v>
      </c>
      <c r="T125" s="143">
        <f>S125*H125</f>
        <v>0</v>
      </c>
      <c r="AR125" s="144" t="s">
        <v>274</v>
      </c>
      <c r="AT125" s="144" t="s">
        <v>223</v>
      </c>
      <c r="AU125" s="144" t="s">
        <v>83</v>
      </c>
      <c r="AY125" s="17" t="s">
        <v>128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7" t="s">
        <v>81</v>
      </c>
      <c r="BK125" s="145">
        <f>ROUND(I125*H125,2)</f>
        <v>0</v>
      </c>
      <c r="BL125" s="17" t="s">
        <v>238</v>
      </c>
      <c r="BM125" s="144" t="s">
        <v>464</v>
      </c>
    </row>
    <row r="126" spans="2:65" s="1" customFormat="1" ht="24.2" customHeight="1">
      <c r="B126" s="132"/>
      <c r="C126" s="133" t="s">
        <v>465</v>
      </c>
      <c r="D126" s="133" t="s">
        <v>132</v>
      </c>
      <c r="E126" s="134" t="s">
        <v>466</v>
      </c>
      <c r="F126" s="135" t="s">
        <v>467</v>
      </c>
      <c r="G126" s="136" t="s">
        <v>173</v>
      </c>
      <c r="H126" s="137">
        <v>11.295</v>
      </c>
      <c r="I126" s="138"/>
      <c r="J126" s="139">
        <f>ROUND(I126*H126,2)</f>
        <v>0</v>
      </c>
      <c r="K126" s="135" t="s">
        <v>1</v>
      </c>
      <c r="L126" s="32"/>
      <c r="M126" s="140" t="s">
        <v>1</v>
      </c>
      <c r="N126" s="141" t="s">
        <v>38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238</v>
      </c>
      <c r="AT126" s="144" t="s">
        <v>132</v>
      </c>
      <c r="AU126" s="144" t="s">
        <v>83</v>
      </c>
      <c r="AY126" s="17" t="s">
        <v>128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7" t="s">
        <v>81</v>
      </c>
      <c r="BK126" s="145">
        <f>ROUND(I126*H126,2)</f>
        <v>0</v>
      </c>
      <c r="BL126" s="17" t="s">
        <v>238</v>
      </c>
      <c r="BM126" s="144" t="s">
        <v>468</v>
      </c>
    </row>
    <row r="127" spans="2:65" s="13" customFormat="1" ht="11.25">
      <c r="B127" s="153"/>
      <c r="D127" s="147" t="s">
        <v>138</v>
      </c>
      <c r="E127" s="154" t="s">
        <v>1</v>
      </c>
      <c r="F127" s="155" t="s">
        <v>469</v>
      </c>
      <c r="H127" s="156">
        <v>11.295</v>
      </c>
      <c r="I127" s="157"/>
      <c r="L127" s="153"/>
      <c r="M127" s="158"/>
      <c r="T127" s="159"/>
      <c r="AT127" s="154" t="s">
        <v>138</v>
      </c>
      <c r="AU127" s="154" t="s">
        <v>83</v>
      </c>
      <c r="AV127" s="13" t="s">
        <v>83</v>
      </c>
      <c r="AW127" s="13" t="s">
        <v>30</v>
      </c>
      <c r="AX127" s="13" t="s">
        <v>81</v>
      </c>
      <c r="AY127" s="154" t="s">
        <v>128</v>
      </c>
    </row>
    <row r="128" spans="2:65" s="1" customFormat="1" ht="24.2" customHeight="1">
      <c r="B128" s="132"/>
      <c r="C128" s="133" t="s">
        <v>142</v>
      </c>
      <c r="D128" s="133" t="s">
        <v>132</v>
      </c>
      <c r="E128" s="134" t="s">
        <v>470</v>
      </c>
      <c r="F128" s="135" t="s">
        <v>471</v>
      </c>
      <c r="G128" s="136" t="s">
        <v>159</v>
      </c>
      <c r="H128" s="137">
        <v>105.9</v>
      </c>
      <c r="I128" s="138"/>
      <c r="J128" s="139">
        <f>ROUND(I128*H128,2)</f>
        <v>0</v>
      </c>
      <c r="K128" s="135" t="s">
        <v>1</v>
      </c>
      <c r="L128" s="32"/>
      <c r="M128" s="140" t="s">
        <v>1</v>
      </c>
      <c r="N128" s="141" t="s">
        <v>38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238</v>
      </c>
      <c r="AT128" s="144" t="s">
        <v>132</v>
      </c>
      <c r="AU128" s="144" t="s">
        <v>83</v>
      </c>
      <c r="AY128" s="17" t="s">
        <v>128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7" t="s">
        <v>81</v>
      </c>
      <c r="BK128" s="145">
        <f>ROUND(I128*H128,2)</f>
        <v>0</v>
      </c>
      <c r="BL128" s="17" t="s">
        <v>238</v>
      </c>
      <c r="BM128" s="144" t="s">
        <v>472</v>
      </c>
    </row>
    <row r="129" spans="2:65" s="13" customFormat="1" ht="11.25">
      <c r="B129" s="153"/>
      <c r="D129" s="147" t="s">
        <v>138</v>
      </c>
      <c r="E129" s="154" t="s">
        <v>1</v>
      </c>
      <c r="F129" s="155" t="s">
        <v>473</v>
      </c>
      <c r="H129" s="156">
        <v>105.9</v>
      </c>
      <c r="I129" s="157"/>
      <c r="L129" s="153"/>
      <c r="M129" s="158"/>
      <c r="T129" s="159"/>
      <c r="AT129" s="154" t="s">
        <v>138</v>
      </c>
      <c r="AU129" s="154" t="s">
        <v>83</v>
      </c>
      <c r="AV129" s="13" t="s">
        <v>83</v>
      </c>
      <c r="AW129" s="13" t="s">
        <v>30</v>
      </c>
      <c r="AX129" s="13" t="s">
        <v>81</v>
      </c>
      <c r="AY129" s="154" t="s">
        <v>128</v>
      </c>
    </row>
    <row r="130" spans="2:65" s="1" customFormat="1" ht="33" customHeight="1">
      <c r="B130" s="132"/>
      <c r="C130" s="133" t="s">
        <v>474</v>
      </c>
      <c r="D130" s="133" t="s">
        <v>132</v>
      </c>
      <c r="E130" s="134" t="s">
        <v>475</v>
      </c>
      <c r="F130" s="135" t="s">
        <v>476</v>
      </c>
      <c r="G130" s="136" t="s">
        <v>135</v>
      </c>
      <c r="H130" s="137">
        <v>5</v>
      </c>
      <c r="I130" s="138"/>
      <c r="J130" s="139">
        <f>ROUND(I130*H130,2)</f>
        <v>0</v>
      </c>
      <c r="K130" s="135" t="s">
        <v>1</v>
      </c>
      <c r="L130" s="32"/>
      <c r="M130" s="140" t="s">
        <v>1</v>
      </c>
      <c r="N130" s="141" t="s">
        <v>38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238</v>
      </c>
      <c r="AT130" s="144" t="s">
        <v>132</v>
      </c>
      <c r="AU130" s="144" t="s">
        <v>83</v>
      </c>
      <c r="AY130" s="17" t="s">
        <v>128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7" t="s">
        <v>81</v>
      </c>
      <c r="BK130" s="145">
        <f>ROUND(I130*H130,2)</f>
        <v>0</v>
      </c>
      <c r="BL130" s="17" t="s">
        <v>238</v>
      </c>
      <c r="BM130" s="144" t="s">
        <v>477</v>
      </c>
    </row>
    <row r="131" spans="2:65" s="13" customFormat="1" ht="11.25">
      <c r="B131" s="153"/>
      <c r="D131" s="147" t="s">
        <v>138</v>
      </c>
      <c r="E131" s="154" t="s">
        <v>1</v>
      </c>
      <c r="F131" s="155" t="s">
        <v>465</v>
      </c>
      <c r="H131" s="156">
        <v>5</v>
      </c>
      <c r="I131" s="157"/>
      <c r="L131" s="153"/>
      <c r="M131" s="158"/>
      <c r="T131" s="159"/>
      <c r="AT131" s="154" t="s">
        <v>138</v>
      </c>
      <c r="AU131" s="154" t="s">
        <v>83</v>
      </c>
      <c r="AV131" s="13" t="s">
        <v>83</v>
      </c>
      <c r="AW131" s="13" t="s">
        <v>30</v>
      </c>
      <c r="AX131" s="13" t="s">
        <v>81</v>
      </c>
      <c r="AY131" s="154" t="s">
        <v>128</v>
      </c>
    </row>
    <row r="132" spans="2:65" s="1" customFormat="1" ht="49.15" customHeight="1">
      <c r="B132" s="132"/>
      <c r="C132" s="174" t="s">
        <v>227</v>
      </c>
      <c r="D132" s="174" t="s">
        <v>223</v>
      </c>
      <c r="E132" s="175" t="s">
        <v>478</v>
      </c>
      <c r="F132" s="176" t="s">
        <v>479</v>
      </c>
      <c r="G132" s="177" t="s">
        <v>135</v>
      </c>
      <c r="H132" s="178">
        <v>2</v>
      </c>
      <c r="I132" s="179"/>
      <c r="J132" s="180">
        <f>ROUND(I132*H132,2)</f>
        <v>0</v>
      </c>
      <c r="K132" s="176" t="s">
        <v>1</v>
      </c>
      <c r="L132" s="181"/>
      <c r="M132" s="182" t="s">
        <v>1</v>
      </c>
      <c r="N132" s="183" t="s">
        <v>38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274</v>
      </c>
      <c r="AT132" s="144" t="s">
        <v>223</v>
      </c>
      <c r="AU132" s="144" t="s">
        <v>83</v>
      </c>
      <c r="AY132" s="17" t="s">
        <v>128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7" t="s">
        <v>81</v>
      </c>
      <c r="BK132" s="145">
        <f>ROUND(I132*H132,2)</f>
        <v>0</v>
      </c>
      <c r="BL132" s="17" t="s">
        <v>238</v>
      </c>
      <c r="BM132" s="144" t="s">
        <v>480</v>
      </c>
    </row>
    <row r="133" spans="2:65" s="13" customFormat="1" ht="11.25">
      <c r="B133" s="153"/>
      <c r="D133" s="147" t="s">
        <v>138</v>
      </c>
      <c r="E133" s="154" t="s">
        <v>1</v>
      </c>
      <c r="F133" s="155" t="s">
        <v>83</v>
      </c>
      <c r="H133" s="156">
        <v>2</v>
      </c>
      <c r="I133" s="157"/>
      <c r="L133" s="153"/>
      <c r="M133" s="158"/>
      <c r="T133" s="159"/>
      <c r="AT133" s="154" t="s">
        <v>138</v>
      </c>
      <c r="AU133" s="154" t="s">
        <v>83</v>
      </c>
      <c r="AV133" s="13" t="s">
        <v>83</v>
      </c>
      <c r="AW133" s="13" t="s">
        <v>30</v>
      </c>
      <c r="AX133" s="13" t="s">
        <v>81</v>
      </c>
      <c r="AY133" s="154" t="s">
        <v>128</v>
      </c>
    </row>
    <row r="134" spans="2:65" s="1" customFormat="1" ht="49.15" customHeight="1">
      <c r="B134" s="132"/>
      <c r="C134" s="174" t="s">
        <v>168</v>
      </c>
      <c r="D134" s="174" t="s">
        <v>223</v>
      </c>
      <c r="E134" s="175" t="s">
        <v>481</v>
      </c>
      <c r="F134" s="176" t="s">
        <v>482</v>
      </c>
      <c r="G134" s="177" t="s">
        <v>135</v>
      </c>
      <c r="H134" s="178">
        <v>3</v>
      </c>
      <c r="I134" s="179"/>
      <c r="J134" s="180">
        <f>ROUND(I134*H134,2)</f>
        <v>0</v>
      </c>
      <c r="K134" s="176" t="s">
        <v>1</v>
      </c>
      <c r="L134" s="181"/>
      <c r="M134" s="182" t="s">
        <v>1</v>
      </c>
      <c r="N134" s="183" t="s">
        <v>38</v>
      </c>
      <c r="P134" s="142">
        <f>O134*H134</f>
        <v>0</v>
      </c>
      <c r="Q134" s="142">
        <v>0</v>
      </c>
      <c r="R134" s="142">
        <f>Q134*H134</f>
        <v>0</v>
      </c>
      <c r="S134" s="142">
        <v>0</v>
      </c>
      <c r="T134" s="143">
        <f>S134*H134</f>
        <v>0</v>
      </c>
      <c r="AR134" s="144" t="s">
        <v>274</v>
      </c>
      <c r="AT134" s="144" t="s">
        <v>223</v>
      </c>
      <c r="AU134" s="144" t="s">
        <v>83</v>
      </c>
      <c r="AY134" s="17" t="s">
        <v>128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7" t="s">
        <v>81</v>
      </c>
      <c r="BK134" s="145">
        <f>ROUND(I134*H134,2)</f>
        <v>0</v>
      </c>
      <c r="BL134" s="17" t="s">
        <v>238</v>
      </c>
      <c r="BM134" s="144" t="s">
        <v>483</v>
      </c>
    </row>
    <row r="135" spans="2:65" s="13" customFormat="1" ht="11.25">
      <c r="B135" s="153"/>
      <c r="D135" s="147" t="s">
        <v>138</v>
      </c>
      <c r="E135" s="154" t="s">
        <v>1</v>
      </c>
      <c r="F135" s="155" t="s">
        <v>129</v>
      </c>
      <c r="H135" s="156">
        <v>3</v>
      </c>
      <c r="I135" s="157"/>
      <c r="L135" s="153"/>
      <c r="M135" s="158"/>
      <c r="T135" s="159"/>
      <c r="AT135" s="154" t="s">
        <v>138</v>
      </c>
      <c r="AU135" s="154" t="s">
        <v>83</v>
      </c>
      <c r="AV135" s="13" t="s">
        <v>83</v>
      </c>
      <c r="AW135" s="13" t="s">
        <v>30</v>
      </c>
      <c r="AX135" s="13" t="s">
        <v>81</v>
      </c>
      <c r="AY135" s="154" t="s">
        <v>128</v>
      </c>
    </row>
    <row r="136" spans="2:65" s="1" customFormat="1" ht="24.2" customHeight="1">
      <c r="B136" s="132"/>
      <c r="C136" s="133" t="s">
        <v>484</v>
      </c>
      <c r="D136" s="133" t="s">
        <v>132</v>
      </c>
      <c r="E136" s="134" t="s">
        <v>485</v>
      </c>
      <c r="F136" s="135" t="s">
        <v>486</v>
      </c>
      <c r="G136" s="136" t="s">
        <v>135</v>
      </c>
      <c r="H136" s="137">
        <v>1</v>
      </c>
      <c r="I136" s="138"/>
      <c r="J136" s="139">
        <f>ROUND(I136*H136,2)</f>
        <v>0</v>
      </c>
      <c r="K136" s="135" t="s">
        <v>1</v>
      </c>
      <c r="L136" s="32"/>
      <c r="M136" s="140" t="s">
        <v>1</v>
      </c>
      <c r="N136" s="141" t="s">
        <v>38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238</v>
      </c>
      <c r="AT136" s="144" t="s">
        <v>132</v>
      </c>
      <c r="AU136" s="144" t="s">
        <v>83</v>
      </c>
      <c r="AY136" s="17" t="s">
        <v>128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7" t="s">
        <v>81</v>
      </c>
      <c r="BK136" s="145">
        <f>ROUND(I136*H136,2)</f>
        <v>0</v>
      </c>
      <c r="BL136" s="17" t="s">
        <v>238</v>
      </c>
      <c r="BM136" s="144" t="s">
        <v>487</v>
      </c>
    </row>
    <row r="137" spans="2:65" s="12" customFormat="1" ht="11.25">
      <c r="B137" s="146"/>
      <c r="D137" s="147" t="s">
        <v>138</v>
      </c>
      <c r="E137" s="148" t="s">
        <v>1</v>
      </c>
      <c r="F137" s="149" t="s">
        <v>488</v>
      </c>
      <c r="H137" s="148" t="s">
        <v>1</v>
      </c>
      <c r="I137" s="150"/>
      <c r="L137" s="146"/>
      <c r="M137" s="151"/>
      <c r="T137" s="152"/>
      <c r="AT137" s="148" t="s">
        <v>138</v>
      </c>
      <c r="AU137" s="148" t="s">
        <v>83</v>
      </c>
      <c r="AV137" s="12" t="s">
        <v>81</v>
      </c>
      <c r="AW137" s="12" t="s">
        <v>30</v>
      </c>
      <c r="AX137" s="12" t="s">
        <v>73</v>
      </c>
      <c r="AY137" s="148" t="s">
        <v>128</v>
      </c>
    </row>
    <row r="138" spans="2:65" s="13" customFormat="1" ht="11.25">
      <c r="B138" s="153"/>
      <c r="D138" s="147" t="s">
        <v>138</v>
      </c>
      <c r="E138" s="154" t="s">
        <v>1</v>
      </c>
      <c r="F138" s="155" t="s">
        <v>489</v>
      </c>
      <c r="H138" s="156">
        <v>1</v>
      </c>
      <c r="I138" s="157"/>
      <c r="L138" s="153"/>
      <c r="M138" s="158"/>
      <c r="T138" s="159"/>
      <c r="AT138" s="154" t="s">
        <v>138</v>
      </c>
      <c r="AU138" s="154" t="s">
        <v>83</v>
      </c>
      <c r="AV138" s="13" t="s">
        <v>83</v>
      </c>
      <c r="AW138" s="13" t="s">
        <v>30</v>
      </c>
      <c r="AX138" s="13" t="s">
        <v>73</v>
      </c>
      <c r="AY138" s="154" t="s">
        <v>128</v>
      </c>
    </row>
    <row r="139" spans="2:65" s="14" customFormat="1" ht="11.25">
      <c r="B139" s="160"/>
      <c r="D139" s="147" t="s">
        <v>138</v>
      </c>
      <c r="E139" s="161" t="s">
        <v>1</v>
      </c>
      <c r="F139" s="162" t="s">
        <v>143</v>
      </c>
      <c r="H139" s="163">
        <v>1</v>
      </c>
      <c r="I139" s="164"/>
      <c r="L139" s="160"/>
      <c r="M139" s="165"/>
      <c r="T139" s="166"/>
      <c r="AT139" s="161" t="s">
        <v>138</v>
      </c>
      <c r="AU139" s="161" t="s">
        <v>83</v>
      </c>
      <c r="AV139" s="14" t="s">
        <v>136</v>
      </c>
      <c r="AW139" s="14" t="s">
        <v>30</v>
      </c>
      <c r="AX139" s="14" t="s">
        <v>81</v>
      </c>
      <c r="AY139" s="161" t="s">
        <v>128</v>
      </c>
    </row>
    <row r="140" spans="2:65" s="1" customFormat="1" ht="33" customHeight="1">
      <c r="B140" s="132"/>
      <c r="C140" s="174" t="s">
        <v>490</v>
      </c>
      <c r="D140" s="174" t="s">
        <v>223</v>
      </c>
      <c r="E140" s="175" t="s">
        <v>491</v>
      </c>
      <c r="F140" s="176" t="s">
        <v>492</v>
      </c>
      <c r="G140" s="177" t="s">
        <v>1</v>
      </c>
      <c r="H140" s="178">
        <v>1</v>
      </c>
      <c r="I140" s="179"/>
      <c r="J140" s="180">
        <f>ROUND(I140*H140,2)</f>
        <v>0</v>
      </c>
      <c r="K140" s="176" t="s">
        <v>1</v>
      </c>
      <c r="L140" s="181"/>
      <c r="M140" s="182" t="s">
        <v>1</v>
      </c>
      <c r="N140" s="183" t="s">
        <v>38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274</v>
      </c>
      <c r="AT140" s="144" t="s">
        <v>223</v>
      </c>
      <c r="AU140" s="144" t="s">
        <v>83</v>
      </c>
      <c r="AY140" s="17" t="s">
        <v>128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7" t="s">
        <v>81</v>
      </c>
      <c r="BK140" s="145">
        <f>ROUND(I140*H140,2)</f>
        <v>0</v>
      </c>
      <c r="BL140" s="17" t="s">
        <v>238</v>
      </c>
      <c r="BM140" s="144" t="s">
        <v>493</v>
      </c>
    </row>
    <row r="141" spans="2:65" s="13" customFormat="1" ht="11.25">
      <c r="B141" s="153"/>
      <c r="D141" s="147" t="s">
        <v>138</v>
      </c>
      <c r="E141" s="154" t="s">
        <v>1</v>
      </c>
      <c r="F141" s="155" t="s">
        <v>81</v>
      </c>
      <c r="H141" s="156">
        <v>1</v>
      </c>
      <c r="I141" s="157"/>
      <c r="L141" s="153"/>
      <c r="M141" s="158"/>
      <c r="T141" s="159"/>
      <c r="AT141" s="154" t="s">
        <v>138</v>
      </c>
      <c r="AU141" s="154" t="s">
        <v>83</v>
      </c>
      <c r="AV141" s="13" t="s">
        <v>83</v>
      </c>
      <c r="AW141" s="13" t="s">
        <v>30</v>
      </c>
      <c r="AX141" s="13" t="s">
        <v>81</v>
      </c>
      <c r="AY141" s="154" t="s">
        <v>128</v>
      </c>
    </row>
    <row r="142" spans="2:65" s="1" customFormat="1" ht="24.2" customHeight="1">
      <c r="B142" s="132"/>
      <c r="C142" s="133" t="s">
        <v>233</v>
      </c>
      <c r="D142" s="133" t="s">
        <v>132</v>
      </c>
      <c r="E142" s="134" t="s">
        <v>494</v>
      </c>
      <c r="F142" s="135" t="s">
        <v>495</v>
      </c>
      <c r="G142" s="136" t="s">
        <v>135</v>
      </c>
      <c r="H142" s="137">
        <v>4</v>
      </c>
      <c r="I142" s="138"/>
      <c r="J142" s="139">
        <f>ROUND(I142*H142,2)</f>
        <v>0</v>
      </c>
      <c r="K142" s="135" t="s">
        <v>1</v>
      </c>
      <c r="L142" s="32"/>
      <c r="M142" s="140" t="s">
        <v>1</v>
      </c>
      <c r="N142" s="141" t="s">
        <v>38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238</v>
      </c>
      <c r="AT142" s="144" t="s">
        <v>132</v>
      </c>
      <c r="AU142" s="144" t="s">
        <v>83</v>
      </c>
      <c r="AY142" s="17" t="s">
        <v>128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7" t="s">
        <v>81</v>
      </c>
      <c r="BK142" s="145">
        <f>ROUND(I142*H142,2)</f>
        <v>0</v>
      </c>
      <c r="BL142" s="17" t="s">
        <v>238</v>
      </c>
      <c r="BM142" s="144" t="s">
        <v>496</v>
      </c>
    </row>
    <row r="143" spans="2:65" s="1" customFormat="1" ht="33" customHeight="1">
      <c r="B143" s="132"/>
      <c r="C143" s="174" t="s">
        <v>497</v>
      </c>
      <c r="D143" s="174" t="s">
        <v>223</v>
      </c>
      <c r="E143" s="175" t="s">
        <v>498</v>
      </c>
      <c r="F143" s="176" t="s">
        <v>499</v>
      </c>
      <c r="G143" s="177" t="s">
        <v>500</v>
      </c>
      <c r="H143" s="178">
        <v>4</v>
      </c>
      <c r="I143" s="179"/>
      <c r="J143" s="180">
        <f>ROUND(I143*H143,2)</f>
        <v>0</v>
      </c>
      <c r="K143" s="176" t="s">
        <v>1</v>
      </c>
      <c r="L143" s="181"/>
      <c r="M143" s="182" t="s">
        <v>1</v>
      </c>
      <c r="N143" s="183" t="s">
        <v>38</v>
      </c>
      <c r="P143" s="142">
        <f>O143*H143</f>
        <v>0</v>
      </c>
      <c r="Q143" s="142">
        <v>0</v>
      </c>
      <c r="R143" s="142">
        <f>Q143*H143</f>
        <v>0</v>
      </c>
      <c r="S143" s="142">
        <v>0</v>
      </c>
      <c r="T143" s="143">
        <f>S143*H143</f>
        <v>0</v>
      </c>
      <c r="AR143" s="144" t="s">
        <v>274</v>
      </c>
      <c r="AT143" s="144" t="s">
        <v>223</v>
      </c>
      <c r="AU143" s="144" t="s">
        <v>83</v>
      </c>
      <c r="AY143" s="17" t="s">
        <v>128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7" t="s">
        <v>81</v>
      </c>
      <c r="BK143" s="145">
        <f>ROUND(I143*H143,2)</f>
        <v>0</v>
      </c>
      <c r="BL143" s="17" t="s">
        <v>238</v>
      </c>
      <c r="BM143" s="144" t="s">
        <v>501</v>
      </c>
    </row>
    <row r="144" spans="2:65" s="1" customFormat="1" ht="24.2" customHeight="1">
      <c r="B144" s="132"/>
      <c r="C144" s="133" t="s">
        <v>502</v>
      </c>
      <c r="D144" s="133" t="s">
        <v>132</v>
      </c>
      <c r="E144" s="134" t="s">
        <v>503</v>
      </c>
      <c r="F144" s="135" t="s">
        <v>504</v>
      </c>
      <c r="G144" s="136" t="s">
        <v>159</v>
      </c>
      <c r="H144" s="137">
        <v>10.7</v>
      </c>
      <c r="I144" s="138"/>
      <c r="J144" s="139">
        <f>ROUND(I144*H144,2)</f>
        <v>0</v>
      </c>
      <c r="K144" s="135" t="s">
        <v>1</v>
      </c>
      <c r="L144" s="32"/>
      <c r="M144" s="140" t="s">
        <v>1</v>
      </c>
      <c r="N144" s="141" t="s">
        <v>38</v>
      </c>
      <c r="P144" s="142">
        <f>O144*H144</f>
        <v>0</v>
      </c>
      <c r="Q144" s="142">
        <v>0</v>
      </c>
      <c r="R144" s="142">
        <f>Q144*H144</f>
        <v>0</v>
      </c>
      <c r="S144" s="142">
        <v>0</v>
      </c>
      <c r="T144" s="143">
        <f>S144*H144</f>
        <v>0</v>
      </c>
      <c r="AR144" s="144" t="s">
        <v>238</v>
      </c>
      <c r="AT144" s="144" t="s">
        <v>132</v>
      </c>
      <c r="AU144" s="144" t="s">
        <v>83</v>
      </c>
      <c r="AY144" s="17" t="s">
        <v>128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7" t="s">
        <v>81</v>
      </c>
      <c r="BK144" s="145">
        <f>ROUND(I144*H144,2)</f>
        <v>0</v>
      </c>
      <c r="BL144" s="17" t="s">
        <v>238</v>
      </c>
      <c r="BM144" s="144" t="s">
        <v>505</v>
      </c>
    </row>
    <row r="145" spans="2:65" s="13" customFormat="1" ht="11.25">
      <c r="B145" s="153"/>
      <c r="D145" s="147" t="s">
        <v>138</v>
      </c>
      <c r="E145" s="154" t="s">
        <v>1</v>
      </c>
      <c r="F145" s="155" t="s">
        <v>506</v>
      </c>
      <c r="H145" s="156">
        <v>10.7</v>
      </c>
      <c r="I145" s="157"/>
      <c r="L145" s="153"/>
      <c r="M145" s="158"/>
      <c r="T145" s="159"/>
      <c r="AT145" s="154" t="s">
        <v>138</v>
      </c>
      <c r="AU145" s="154" t="s">
        <v>83</v>
      </c>
      <c r="AV145" s="13" t="s">
        <v>83</v>
      </c>
      <c r="AW145" s="13" t="s">
        <v>30</v>
      </c>
      <c r="AX145" s="13" t="s">
        <v>81</v>
      </c>
      <c r="AY145" s="154" t="s">
        <v>128</v>
      </c>
    </row>
    <row r="146" spans="2:65" s="1" customFormat="1" ht="21.75" customHeight="1">
      <c r="B146" s="132"/>
      <c r="C146" s="174" t="s">
        <v>8</v>
      </c>
      <c r="D146" s="174" t="s">
        <v>223</v>
      </c>
      <c r="E146" s="175" t="s">
        <v>507</v>
      </c>
      <c r="F146" s="176" t="s">
        <v>508</v>
      </c>
      <c r="G146" s="177" t="s">
        <v>159</v>
      </c>
      <c r="H146" s="178">
        <v>10.7</v>
      </c>
      <c r="I146" s="179"/>
      <c r="J146" s="180">
        <f>ROUND(I146*H146,2)</f>
        <v>0</v>
      </c>
      <c r="K146" s="176" t="s">
        <v>1</v>
      </c>
      <c r="L146" s="181"/>
      <c r="M146" s="182" t="s">
        <v>1</v>
      </c>
      <c r="N146" s="183" t="s">
        <v>38</v>
      </c>
      <c r="P146" s="142">
        <f>O146*H146</f>
        <v>0</v>
      </c>
      <c r="Q146" s="142">
        <v>3.5999999999999999E-3</v>
      </c>
      <c r="R146" s="142">
        <f>Q146*H146</f>
        <v>3.8519999999999999E-2</v>
      </c>
      <c r="S146" s="142">
        <v>0</v>
      </c>
      <c r="T146" s="143">
        <f>S146*H146</f>
        <v>0</v>
      </c>
      <c r="AR146" s="144" t="s">
        <v>274</v>
      </c>
      <c r="AT146" s="144" t="s">
        <v>223</v>
      </c>
      <c r="AU146" s="144" t="s">
        <v>83</v>
      </c>
      <c r="AY146" s="17" t="s">
        <v>128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7" t="s">
        <v>81</v>
      </c>
      <c r="BK146" s="145">
        <f>ROUND(I146*H146,2)</f>
        <v>0</v>
      </c>
      <c r="BL146" s="17" t="s">
        <v>238</v>
      </c>
      <c r="BM146" s="144" t="s">
        <v>509</v>
      </c>
    </row>
    <row r="147" spans="2:65" s="13" customFormat="1" ht="11.25">
      <c r="B147" s="153"/>
      <c r="D147" s="147" t="s">
        <v>138</v>
      </c>
      <c r="E147" s="154" t="s">
        <v>1</v>
      </c>
      <c r="F147" s="155" t="s">
        <v>506</v>
      </c>
      <c r="H147" s="156">
        <v>10.7</v>
      </c>
      <c r="I147" s="157"/>
      <c r="L147" s="153"/>
      <c r="M147" s="158"/>
      <c r="T147" s="159"/>
      <c r="AT147" s="154" t="s">
        <v>138</v>
      </c>
      <c r="AU147" s="154" t="s">
        <v>83</v>
      </c>
      <c r="AV147" s="13" t="s">
        <v>83</v>
      </c>
      <c r="AW147" s="13" t="s">
        <v>30</v>
      </c>
      <c r="AX147" s="13" t="s">
        <v>81</v>
      </c>
      <c r="AY147" s="154" t="s">
        <v>128</v>
      </c>
    </row>
    <row r="148" spans="2:65" s="1" customFormat="1" ht="16.5" customHeight="1">
      <c r="B148" s="132"/>
      <c r="C148" s="174" t="s">
        <v>238</v>
      </c>
      <c r="D148" s="174" t="s">
        <v>223</v>
      </c>
      <c r="E148" s="175" t="s">
        <v>510</v>
      </c>
      <c r="F148" s="176" t="s">
        <v>511</v>
      </c>
      <c r="G148" s="177" t="s">
        <v>512</v>
      </c>
      <c r="H148" s="178">
        <v>9</v>
      </c>
      <c r="I148" s="179"/>
      <c r="J148" s="180">
        <f>ROUND(I148*H148,2)</f>
        <v>0</v>
      </c>
      <c r="K148" s="176" t="s">
        <v>1</v>
      </c>
      <c r="L148" s="181"/>
      <c r="M148" s="182" t="s">
        <v>1</v>
      </c>
      <c r="N148" s="183" t="s">
        <v>38</v>
      </c>
      <c r="P148" s="142">
        <f>O148*H148</f>
        <v>0</v>
      </c>
      <c r="Q148" s="142">
        <v>2.0000000000000001E-4</v>
      </c>
      <c r="R148" s="142">
        <f>Q148*H148</f>
        <v>1.8000000000000002E-3</v>
      </c>
      <c r="S148" s="142">
        <v>0</v>
      </c>
      <c r="T148" s="143">
        <f>S148*H148</f>
        <v>0</v>
      </c>
      <c r="AR148" s="144" t="s">
        <v>274</v>
      </c>
      <c r="AT148" s="144" t="s">
        <v>223</v>
      </c>
      <c r="AU148" s="144" t="s">
        <v>83</v>
      </c>
      <c r="AY148" s="17" t="s">
        <v>128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7" t="s">
        <v>81</v>
      </c>
      <c r="BK148" s="145">
        <f>ROUND(I148*H148,2)</f>
        <v>0</v>
      </c>
      <c r="BL148" s="17" t="s">
        <v>238</v>
      </c>
      <c r="BM148" s="144" t="s">
        <v>513</v>
      </c>
    </row>
    <row r="149" spans="2:65" s="13" customFormat="1" ht="11.25">
      <c r="B149" s="153"/>
      <c r="D149" s="147" t="s">
        <v>138</v>
      </c>
      <c r="E149" s="154" t="s">
        <v>1</v>
      </c>
      <c r="F149" s="155" t="s">
        <v>168</v>
      </c>
      <c r="H149" s="156">
        <v>9</v>
      </c>
      <c r="I149" s="157"/>
      <c r="L149" s="153"/>
      <c r="M149" s="189"/>
      <c r="N149" s="190"/>
      <c r="O149" s="190"/>
      <c r="P149" s="190"/>
      <c r="Q149" s="190"/>
      <c r="R149" s="190"/>
      <c r="S149" s="190"/>
      <c r="T149" s="191"/>
      <c r="AT149" s="154" t="s">
        <v>138</v>
      </c>
      <c r="AU149" s="154" t="s">
        <v>83</v>
      </c>
      <c r="AV149" s="13" t="s">
        <v>83</v>
      </c>
      <c r="AW149" s="13" t="s">
        <v>30</v>
      </c>
      <c r="AX149" s="13" t="s">
        <v>81</v>
      </c>
      <c r="AY149" s="154" t="s">
        <v>128</v>
      </c>
    </row>
    <row r="150" spans="2:65" s="1" customFormat="1" ht="6.95" customHeight="1">
      <c r="B150" s="44"/>
      <c r="C150" s="45"/>
      <c r="D150" s="45"/>
      <c r="E150" s="45"/>
      <c r="F150" s="45"/>
      <c r="G150" s="45"/>
      <c r="H150" s="45"/>
      <c r="I150" s="45"/>
      <c r="J150" s="45"/>
      <c r="K150" s="45"/>
      <c r="L150" s="32"/>
    </row>
  </sheetData>
  <autoFilter ref="C117:K149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7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89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93</v>
      </c>
      <c r="L4" s="20"/>
      <c r="M4" s="88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238" t="str">
        <f>'Rekapitulace stavby'!K6</f>
        <v>Rekonstrukce zázemí stávajícího objektu koupaliště v Mimoni - exteriér</v>
      </c>
      <c r="F7" s="239"/>
      <c r="G7" s="239"/>
      <c r="H7" s="239"/>
      <c r="L7" s="20"/>
    </row>
    <row r="8" spans="2:46" s="1" customFormat="1" ht="12" customHeight="1">
      <c r="B8" s="32"/>
      <c r="D8" s="27" t="s">
        <v>94</v>
      </c>
      <c r="L8" s="32"/>
    </row>
    <row r="9" spans="2:46" s="1" customFormat="1" ht="16.5" customHeight="1">
      <c r="B9" s="32"/>
      <c r="E9" s="199" t="s">
        <v>514</v>
      </c>
      <c r="F9" s="240"/>
      <c r="G9" s="240"/>
      <c r="H9" s="240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3. 11. 2023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26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1" t="str">
        <f>'Rekapitulace stavby'!E14</f>
        <v>Vyplň údaj</v>
      </c>
      <c r="F18" s="221"/>
      <c r="G18" s="221"/>
      <c r="H18" s="221"/>
      <c r="I18" s="27" t="s">
        <v>26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26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31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26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32</v>
      </c>
      <c r="L26" s="32"/>
    </row>
    <row r="27" spans="2:12" s="7" customFormat="1" ht="16.5" customHeight="1">
      <c r="B27" s="89"/>
      <c r="E27" s="226" t="s">
        <v>1</v>
      </c>
      <c r="F27" s="226"/>
      <c r="G27" s="226"/>
      <c r="H27" s="226"/>
      <c r="L27" s="89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33</v>
      </c>
      <c r="J30" s="66">
        <f>ROUND(J121,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35</v>
      </c>
      <c r="I32" s="35" t="s">
        <v>34</v>
      </c>
      <c r="J32" s="35" t="s">
        <v>36</v>
      </c>
      <c r="L32" s="32"/>
    </row>
    <row r="33" spans="2:12" s="1" customFormat="1" ht="14.45" customHeight="1">
      <c r="B33" s="32"/>
      <c r="D33" s="55" t="s">
        <v>37</v>
      </c>
      <c r="E33" s="27" t="s">
        <v>38</v>
      </c>
      <c r="F33" s="91">
        <f>ROUND((SUM(BE121:BE155)),  2)</f>
        <v>0</v>
      </c>
      <c r="I33" s="92">
        <v>0.21</v>
      </c>
      <c r="J33" s="91">
        <f>ROUND(((SUM(BE121:BE155))*I33),  2)</f>
        <v>0</v>
      </c>
      <c r="L33" s="32"/>
    </row>
    <row r="34" spans="2:12" s="1" customFormat="1" ht="14.45" customHeight="1">
      <c r="B34" s="32"/>
      <c r="E34" s="27" t="s">
        <v>39</v>
      </c>
      <c r="F34" s="91">
        <f>ROUND((SUM(BF121:BF155)),  2)</f>
        <v>0</v>
      </c>
      <c r="I34" s="92">
        <v>0.15</v>
      </c>
      <c r="J34" s="91">
        <f>ROUND(((SUM(BF121:BF155))*I34),  2)</f>
        <v>0</v>
      </c>
      <c r="L34" s="32"/>
    </row>
    <row r="35" spans="2:12" s="1" customFormat="1" ht="14.45" hidden="1" customHeight="1">
      <c r="B35" s="32"/>
      <c r="E35" s="27" t="s">
        <v>40</v>
      </c>
      <c r="F35" s="91">
        <f>ROUND((SUM(BG121:BG155)),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41</v>
      </c>
      <c r="F36" s="91">
        <f>ROUND((SUM(BH121:BH155)),  2)</f>
        <v>0</v>
      </c>
      <c r="I36" s="92">
        <v>0.15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42</v>
      </c>
      <c r="F37" s="91">
        <f>ROUND((SUM(BI121:BI155)),  2)</f>
        <v>0</v>
      </c>
      <c r="I37" s="92">
        <v>0</v>
      </c>
      <c r="J37" s="91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3"/>
      <c r="D39" s="94" t="s">
        <v>43</v>
      </c>
      <c r="E39" s="57"/>
      <c r="F39" s="57"/>
      <c r="G39" s="95" t="s">
        <v>44</v>
      </c>
      <c r="H39" s="96" t="s">
        <v>45</v>
      </c>
      <c r="I39" s="57"/>
      <c r="J39" s="97">
        <f>SUM(J30:J37)</f>
        <v>0</v>
      </c>
      <c r="K39" s="98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99" t="s">
        <v>49</v>
      </c>
      <c r="G61" s="43" t="s">
        <v>48</v>
      </c>
      <c r="H61" s="34"/>
      <c r="I61" s="34"/>
      <c r="J61" s="100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99" t="s">
        <v>49</v>
      </c>
      <c r="G76" s="43" t="s">
        <v>48</v>
      </c>
      <c r="H76" s="34"/>
      <c r="I76" s="34"/>
      <c r="J76" s="100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96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26.25" customHeight="1">
      <c r="B85" s="32"/>
      <c r="E85" s="238" t="str">
        <f>E7</f>
        <v>Rekonstrukce zázemí stávajícího objektu koupaliště v Mimoni - exteriér</v>
      </c>
      <c r="F85" s="239"/>
      <c r="G85" s="239"/>
      <c r="H85" s="239"/>
      <c r="L85" s="32"/>
    </row>
    <row r="86" spans="2:47" s="1" customFormat="1" ht="12" customHeight="1">
      <c r="B86" s="32"/>
      <c r="C86" s="27" t="s">
        <v>94</v>
      </c>
      <c r="L86" s="32"/>
    </row>
    <row r="87" spans="2:47" s="1" customFormat="1" ht="16.5" customHeight="1">
      <c r="B87" s="32"/>
      <c r="E87" s="199" t="str">
        <f>E9</f>
        <v>SO 03 - Přípojka kanalizace</v>
      </c>
      <c r="F87" s="240"/>
      <c r="G87" s="240"/>
      <c r="H87" s="240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3. 11. 2023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 xml:space="preserve"> </v>
      </c>
      <c r="I91" s="27" t="s">
        <v>29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27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97</v>
      </c>
      <c r="D94" s="93"/>
      <c r="E94" s="93"/>
      <c r="F94" s="93"/>
      <c r="G94" s="93"/>
      <c r="H94" s="93"/>
      <c r="I94" s="93"/>
      <c r="J94" s="102" t="s">
        <v>98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3" t="s">
        <v>99</v>
      </c>
      <c r="J96" s="66">
        <f>J121</f>
        <v>0</v>
      </c>
      <c r="L96" s="32"/>
      <c r="AU96" s="17" t="s">
        <v>100</v>
      </c>
    </row>
    <row r="97" spans="2:12" s="8" customFormat="1" ht="24.95" customHeight="1">
      <c r="B97" s="104"/>
      <c r="D97" s="105" t="s">
        <v>101</v>
      </c>
      <c r="E97" s="106"/>
      <c r="F97" s="106"/>
      <c r="G97" s="106"/>
      <c r="H97" s="106"/>
      <c r="I97" s="106"/>
      <c r="J97" s="107">
        <f>J122</f>
        <v>0</v>
      </c>
      <c r="L97" s="104"/>
    </row>
    <row r="98" spans="2:12" s="9" customFormat="1" ht="19.899999999999999" customHeight="1">
      <c r="B98" s="108"/>
      <c r="D98" s="109" t="s">
        <v>515</v>
      </c>
      <c r="E98" s="110"/>
      <c r="F98" s="110"/>
      <c r="G98" s="110"/>
      <c r="H98" s="110"/>
      <c r="I98" s="110"/>
      <c r="J98" s="111">
        <f>J123</f>
        <v>0</v>
      </c>
      <c r="L98" s="108"/>
    </row>
    <row r="99" spans="2:12" s="9" customFormat="1" ht="19.899999999999999" customHeight="1">
      <c r="B99" s="108"/>
      <c r="D99" s="109" t="s">
        <v>516</v>
      </c>
      <c r="E99" s="110"/>
      <c r="F99" s="110"/>
      <c r="G99" s="110"/>
      <c r="H99" s="110"/>
      <c r="I99" s="110"/>
      <c r="J99" s="111">
        <f>J148</f>
        <v>0</v>
      </c>
      <c r="L99" s="108"/>
    </row>
    <row r="100" spans="2:12" s="8" customFormat="1" ht="24.95" customHeight="1">
      <c r="B100" s="104"/>
      <c r="D100" s="105" t="s">
        <v>105</v>
      </c>
      <c r="E100" s="106"/>
      <c r="F100" s="106"/>
      <c r="G100" s="106"/>
      <c r="H100" s="106"/>
      <c r="I100" s="106"/>
      <c r="J100" s="107">
        <f>J150</f>
        <v>0</v>
      </c>
      <c r="L100" s="104"/>
    </row>
    <row r="101" spans="2:12" s="9" customFormat="1" ht="19.899999999999999" customHeight="1">
      <c r="B101" s="108"/>
      <c r="D101" s="109" t="s">
        <v>517</v>
      </c>
      <c r="E101" s="110"/>
      <c r="F101" s="110"/>
      <c r="G101" s="110"/>
      <c r="H101" s="110"/>
      <c r="I101" s="110"/>
      <c r="J101" s="111">
        <f>J151</f>
        <v>0</v>
      </c>
      <c r="L101" s="108"/>
    </row>
    <row r="102" spans="2:12" s="1" customFormat="1" ht="21.75" customHeight="1">
      <c r="B102" s="32"/>
      <c r="L102" s="32"/>
    </row>
    <row r="103" spans="2:12" s="1" customFormat="1" ht="6.95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2"/>
    </row>
    <row r="107" spans="2:12" s="1" customFormat="1" ht="6.95" customHeight="1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2"/>
    </row>
    <row r="108" spans="2:12" s="1" customFormat="1" ht="24.95" customHeight="1">
      <c r="B108" s="32"/>
      <c r="C108" s="21" t="s">
        <v>113</v>
      </c>
      <c r="L108" s="32"/>
    </row>
    <row r="109" spans="2:12" s="1" customFormat="1" ht="6.95" customHeight="1">
      <c r="B109" s="32"/>
      <c r="L109" s="32"/>
    </row>
    <row r="110" spans="2:12" s="1" customFormat="1" ht="12" customHeight="1">
      <c r="B110" s="32"/>
      <c r="C110" s="27" t="s">
        <v>16</v>
      </c>
      <c r="L110" s="32"/>
    </row>
    <row r="111" spans="2:12" s="1" customFormat="1" ht="26.25" customHeight="1">
      <c r="B111" s="32"/>
      <c r="E111" s="238" t="str">
        <f>E7</f>
        <v>Rekonstrukce zázemí stávajícího objektu koupaliště v Mimoni - exteriér</v>
      </c>
      <c r="F111" s="239"/>
      <c r="G111" s="239"/>
      <c r="H111" s="239"/>
      <c r="L111" s="32"/>
    </row>
    <row r="112" spans="2:12" s="1" customFormat="1" ht="12" customHeight="1">
      <c r="B112" s="32"/>
      <c r="C112" s="27" t="s">
        <v>94</v>
      </c>
      <c r="L112" s="32"/>
    </row>
    <row r="113" spans="2:65" s="1" customFormat="1" ht="16.5" customHeight="1">
      <c r="B113" s="32"/>
      <c r="E113" s="199" t="str">
        <f>E9</f>
        <v>SO 03 - Přípojka kanalizace</v>
      </c>
      <c r="F113" s="240"/>
      <c r="G113" s="240"/>
      <c r="H113" s="240"/>
      <c r="L113" s="32"/>
    </row>
    <row r="114" spans="2:65" s="1" customFormat="1" ht="6.95" customHeight="1">
      <c r="B114" s="32"/>
      <c r="L114" s="32"/>
    </row>
    <row r="115" spans="2:65" s="1" customFormat="1" ht="12" customHeight="1">
      <c r="B115" s="32"/>
      <c r="C115" s="27" t="s">
        <v>20</v>
      </c>
      <c r="F115" s="25" t="str">
        <f>F12</f>
        <v xml:space="preserve"> </v>
      </c>
      <c r="I115" s="27" t="s">
        <v>22</v>
      </c>
      <c r="J115" s="52" t="str">
        <f>IF(J12="","",J12)</f>
        <v>3. 11. 2023</v>
      </c>
      <c r="L115" s="32"/>
    </row>
    <row r="116" spans="2:65" s="1" customFormat="1" ht="6.95" customHeight="1">
      <c r="B116" s="32"/>
      <c r="L116" s="32"/>
    </row>
    <row r="117" spans="2:65" s="1" customFormat="1" ht="15.2" customHeight="1">
      <c r="B117" s="32"/>
      <c r="C117" s="27" t="s">
        <v>24</v>
      </c>
      <c r="F117" s="25" t="str">
        <f>E15</f>
        <v xml:space="preserve"> </v>
      </c>
      <c r="I117" s="27" t="s">
        <v>29</v>
      </c>
      <c r="J117" s="30" t="str">
        <f>E21</f>
        <v xml:space="preserve"> </v>
      </c>
      <c r="L117" s="32"/>
    </row>
    <row r="118" spans="2:65" s="1" customFormat="1" ht="15.2" customHeight="1">
      <c r="B118" s="32"/>
      <c r="C118" s="27" t="s">
        <v>27</v>
      </c>
      <c r="F118" s="25" t="str">
        <f>IF(E18="","",E18)</f>
        <v>Vyplň údaj</v>
      </c>
      <c r="I118" s="27" t="s">
        <v>31</v>
      </c>
      <c r="J118" s="30" t="str">
        <f>E24</f>
        <v xml:space="preserve"> </v>
      </c>
      <c r="L118" s="32"/>
    </row>
    <row r="119" spans="2:65" s="1" customFormat="1" ht="10.35" customHeight="1">
      <c r="B119" s="32"/>
      <c r="L119" s="32"/>
    </row>
    <row r="120" spans="2:65" s="10" customFormat="1" ht="29.25" customHeight="1">
      <c r="B120" s="112"/>
      <c r="C120" s="113" t="s">
        <v>114</v>
      </c>
      <c r="D120" s="114" t="s">
        <v>58</v>
      </c>
      <c r="E120" s="114" t="s">
        <v>54</v>
      </c>
      <c r="F120" s="114" t="s">
        <v>55</v>
      </c>
      <c r="G120" s="114" t="s">
        <v>115</v>
      </c>
      <c r="H120" s="114" t="s">
        <v>116</v>
      </c>
      <c r="I120" s="114" t="s">
        <v>117</v>
      </c>
      <c r="J120" s="114" t="s">
        <v>98</v>
      </c>
      <c r="K120" s="115" t="s">
        <v>118</v>
      </c>
      <c r="L120" s="112"/>
      <c r="M120" s="59" t="s">
        <v>1</v>
      </c>
      <c r="N120" s="60" t="s">
        <v>37</v>
      </c>
      <c r="O120" s="60" t="s">
        <v>119</v>
      </c>
      <c r="P120" s="60" t="s">
        <v>120</v>
      </c>
      <c r="Q120" s="60" t="s">
        <v>121</v>
      </c>
      <c r="R120" s="60" t="s">
        <v>122</v>
      </c>
      <c r="S120" s="60" t="s">
        <v>123</v>
      </c>
      <c r="T120" s="61" t="s">
        <v>124</v>
      </c>
    </row>
    <row r="121" spans="2:65" s="1" customFormat="1" ht="22.9" customHeight="1">
      <c r="B121" s="32"/>
      <c r="C121" s="64" t="s">
        <v>125</v>
      </c>
      <c r="J121" s="116">
        <f>BK121</f>
        <v>0</v>
      </c>
      <c r="L121" s="32"/>
      <c r="M121" s="62"/>
      <c r="N121" s="53"/>
      <c r="O121" s="53"/>
      <c r="P121" s="117">
        <f>P122+P150</f>
        <v>0</v>
      </c>
      <c r="Q121" s="53"/>
      <c r="R121" s="117">
        <f>R122+R150</f>
        <v>0</v>
      </c>
      <c r="S121" s="53"/>
      <c r="T121" s="118">
        <f>T122+T150</f>
        <v>0</v>
      </c>
      <c r="AT121" s="17" t="s">
        <v>72</v>
      </c>
      <c r="AU121" s="17" t="s">
        <v>100</v>
      </c>
      <c r="BK121" s="119">
        <f>BK122+BK150</f>
        <v>0</v>
      </c>
    </row>
    <row r="122" spans="2:65" s="11" customFormat="1" ht="25.9" customHeight="1">
      <c r="B122" s="120"/>
      <c r="D122" s="121" t="s">
        <v>72</v>
      </c>
      <c r="E122" s="122" t="s">
        <v>126</v>
      </c>
      <c r="F122" s="122" t="s">
        <v>127</v>
      </c>
      <c r="I122" s="123"/>
      <c r="J122" s="124">
        <f>BK122</f>
        <v>0</v>
      </c>
      <c r="L122" s="120"/>
      <c r="M122" s="125"/>
      <c r="P122" s="126">
        <f>P123+P148</f>
        <v>0</v>
      </c>
      <c r="R122" s="126">
        <f>R123+R148</f>
        <v>0</v>
      </c>
      <c r="T122" s="127">
        <f>T123+T148</f>
        <v>0</v>
      </c>
      <c r="AR122" s="121" t="s">
        <v>81</v>
      </c>
      <c r="AT122" s="128" t="s">
        <v>72</v>
      </c>
      <c r="AU122" s="128" t="s">
        <v>73</v>
      </c>
      <c r="AY122" s="121" t="s">
        <v>128</v>
      </c>
      <c r="BK122" s="129">
        <f>BK123+BK148</f>
        <v>0</v>
      </c>
    </row>
    <row r="123" spans="2:65" s="11" customFormat="1" ht="22.9" customHeight="1">
      <c r="B123" s="120"/>
      <c r="D123" s="121" t="s">
        <v>72</v>
      </c>
      <c r="E123" s="130" t="s">
        <v>81</v>
      </c>
      <c r="F123" s="130" t="s">
        <v>260</v>
      </c>
      <c r="I123" s="123"/>
      <c r="J123" s="131">
        <f>BK123</f>
        <v>0</v>
      </c>
      <c r="L123" s="120"/>
      <c r="M123" s="125"/>
      <c r="P123" s="126">
        <f>SUM(P124:P147)</f>
        <v>0</v>
      </c>
      <c r="R123" s="126">
        <f>SUM(R124:R147)</f>
        <v>0</v>
      </c>
      <c r="T123" s="127">
        <f>SUM(T124:T147)</f>
        <v>0</v>
      </c>
      <c r="AR123" s="121" t="s">
        <v>81</v>
      </c>
      <c r="AT123" s="128" t="s">
        <v>72</v>
      </c>
      <c r="AU123" s="128" t="s">
        <v>81</v>
      </c>
      <c r="AY123" s="121" t="s">
        <v>128</v>
      </c>
      <c r="BK123" s="129">
        <f>SUM(BK124:BK147)</f>
        <v>0</v>
      </c>
    </row>
    <row r="124" spans="2:65" s="1" customFormat="1" ht="24.2" customHeight="1">
      <c r="B124" s="132"/>
      <c r="C124" s="133" t="s">
        <v>81</v>
      </c>
      <c r="D124" s="133" t="s">
        <v>132</v>
      </c>
      <c r="E124" s="134" t="s">
        <v>518</v>
      </c>
      <c r="F124" s="135" t="s">
        <v>519</v>
      </c>
      <c r="G124" s="136" t="s">
        <v>264</v>
      </c>
      <c r="H124" s="137">
        <v>15.6</v>
      </c>
      <c r="I124" s="138"/>
      <c r="J124" s="139">
        <f>ROUND(I124*H124,2)</f>
        <v>0</v>
      </c>
      <c r="K124" s="135" t="s">
        <v>1</v>
      </c>
      <c r="L124" s="32"/>
      <c r="M124" s="140" t="s">
        <v>1</v>
      </c>
      <c r="N124" s="141" t="s">
        <v>38</v>
      </c>
      <c r="P124" s="142">
        <f>O124*H124</f>
        <v>0</v>
      </c>
      <c r="Q124" s="142">
        <v>0</v>
      </c>
      <c r="R124" s="142">
        <f>Q124*H124</f>
        <v>0</v>
      </c>
      <c r="S124" s="142">
        <v>0</v>
      </c>
      <c r="T124" s="143">
        <f>S124*H124</f>
        <v>0</v>
      </c>
      <c r="AR124" s="144" t="s">
        <v>136</v>
      </c>
      <c r="AT124" s="144" t="s">
        <v>132</v>
      </c>
      <c r="AU124" s="144" t="s">
        <v>83</v>
      </c>
      <c r="AY124" s="17" t="s">
        <v>128</v>
      </c>
      <c r="BE124" s="145">
        <f>IF(N124="základní",J124,0)</f>
        <v>0</v>
      </c>
      <c r="BF124" s="145">
        <f>IF(N124="snížená",J124,0)</f>
        <v>0</v>
      </c>
      <c r="BG124" s="145">
        <f>IF(N124="zákl. přenesená",J124,0)</f>
        <v>0</v>
      </c>
      <c r="BH124" s="145">
        <f>IF(N124="sníž. přenesená",J124,0)</f>
        <v>0</v>
      </c>
      <c r="BI124" s="145">
        <f>IF(N124="nulová",J124,0)</f>
        <v>0</v>
      </c>
      <c r="BJ124" s="17" t="s">
        <v>81</v>
      </c>
      <c r="BK124" s="145">
        <f>ROUND(I124*H124,2)</f>
        <v>0</v>
      </c>
      <c r="BL124" s="17" t="s">
        <v>136</v>
      </c>
      <c r="BM124" s="144" t="s">
        <v>520</v>
      </c>
    </row>
    <row r="125" spans="2:65" s="12" customFormat="1" ht="11.25">
      <c r="B125" s="146"/>
      <c r="D125" s="147" t="s">
        <v>138</v>
      </c>
      <c r="E125" s="148" t="s">
        <v>521</v>
      </c>
      <c r="F125" s="149" t="s">
        <v>522</v>
      </c>
      <c r="H125" s="148" t="s">
        <v>1</v>
      </c>
      <c r="I125" s="150"/>
      <c r="L125" s="146"/>
      <c r="M125" s="151"/>
      <c r="T125" s="152"/>
      <c r="AT125" s="148" t="s">
        <v>138</v>
      </c>
      <c r="AU125" s="148" t="s">
        <v>83</v>
      </c>
      <c r="AV125" s="12" t="s">
        <v>81</v>
      </c>
      <c r="AW125" s="12" t="s">
        <v>30</v>
      </c>
      <c r="AX125" s="12" t="s">
        <v>73</v>
      </c>
      <c r="AY125" s="148" t="s">
        <v>128</v>
      </c>
    </row>
    <row r="126" spans="2:65" s="13" customFormat="1" ht="11.25">
      <c r="B126" s="153"/>
      <c r="D126" s="147" t="s">
        <v>138</v>
      </c>
      <c r="E126" s="154" t="s">
        <v>1</v>
      </c>
      <c r="F126" s="155" t="s">
        <v>523</v>
      </c>
      <c r="H126" s="156">
        <v>15.6</v>
      </c>
      <c r="I126" s="157"/>
      <c r="L126" s="153"/>
      <c r="M126" s="158"/>
      <c r="T126" s="159"/>
      <c r="AT126" s="154" t="s">
        <v>138</v>
      </c>
      <c r="AU126" s="154" t="s">
        <v>83</v>
      </c>
      <c r="AV126" s="13" t="s">
        <v>83</v>
      </c>
      <c r="AW126" s="13" t="s">
        <v>30</v>
      </c>
      <c r="AX126" s="13" t="s">
        <v>73</v>
      </c>
      <c r="AY126" s="154" t="s">
        <v>128</v>
      </c>
    </row>
    <row r="127" spans="2:65" s="14" customFormat="1" ht="11.25">
      <c r="B127" s="160"/>
      <c r="D127" s="147" t="s">
        <v>138</v>
      </c>
      <c r="E127" s="161" t="s">
        <v>1</v>
      </c>
      <c r="F127" s="162" t="s">
        <v>143</v>
      </c>
      <c r="H127" s="163">
        <v>15.6</v>
      </c>
      <c r="I127" s="164"/>
      <c r="L127" s="160"/>
      <c r="M127" s="165"/>
      <c r="T127" s="166"/>
      <c r="AT127" s="161" t="s">
        <v>138</v>
      </c>
      <c r="AU127" s="161" t="s">
        <v>83</v>
      </c>
      <c r="AV127" s="14" t="s">
        <v>136</v>
      </c>
      <c r="AW127" s="14" t="s">
        <v>30</v>
      </c>
      <c r="AX127" s="14" t="s">
        <v>81</v>
      </c>
      <c r="AY127" s="161" t="s">
        <v>128</v>
      </c>
    </row>
    <row r="128" spans="2:65" s="1" customFormat="1" ht="24.2" customHeight="1">
      <c r="B128" s="132"/>
      <c r="C128" s="133" t="s">
        <v>83</v>
      </c>
      <c r="D128" s="133" t="s">
        <v>132</v>
      </c>
      <c r="E128" s="134" t="s">
        <v>524</v>
      </c>
      <c r="F128" s="135" t="s">
        <v>525</v>
      </c>
      <c r="G128" s="136" t="s">
        <v>147</v>
      </c>
      <c r="H128" s="137">
        <v>4.68</v>
      </c>
      <c r="I128" s="138"/>
      <c r="J128" s="139">
        <f>ROUND(I128*H128,2)</f>
        <v>0</v>
      </c>
      <c r="K128" s="135" t="s">
        <v>1</v>
      </c>
      <c r="L128" s="32"/>
      <c r="M128" s="140" t="s">
        <v>1</v>
      </c>
      <c r="N128" s="141" t="s">
        <v>38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136</v>
      </c>
      <c r="AT128" s="144" t="s">
        <v>132</v>
      </c>
      <c r="AU128" s="144" t="s">
        <v>83</v>
      </c>
      <c r="AY128" s="17" t="s">
        <v>128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7" t="s">
        <v>81</v>
      </c>
      <c r="BK128" s="145">
        <f>ROUND(I128*H128,2)</f>
        <v>0</v>
      </c>
      <c r="BL128" s="17" t="s">
        <v>136</v>
      </c>
      <c r="BM128" s="144" t="s">
        <v>526</v>
      </c>
    </row>
    <row r="129" spans="2:65" s="12" customFormat="1" ht="11.25">
      <c r="B129" s="146"/>
      <c r="D129" s="147" t="s">
        <v>138</v>
      </c>
      <c r="E129" s="148" t="s">
        <v>1</v>
      </c>
      <c r="F129" s="149" t="s">
        <v>527</v>
      </c>
      <c r="H129" s="148" t="s">
        <v>1</v>
      </c>
      <c r="I129" s="150"/>
      <c r="L129" s="146"/>
      <c r="M129" s="151"/>
      <c r="T129" s="152"/>
      <c r="AT129" s="148" t="s">
        <v>138</v>
      </c>
      <c r="AU129" s="148" t="s">
        <v>83</v>
      </c>
      <c r="AV129" s="12" t="s">
        <v>81</v>
      </c>
      <c r="AW129" s="12" t="s">
        <v>30</v>
      </c>
      <c r="AX129" s="12" t="s">
        <v>73</v>
      </c>
      <c r="AY129" s="148" t="s">
        <v>128</v>
      </c>
    </row>
    <row r="130" spans="2:65" s="13" customFormat="1" ht="11.25">
      <c r="B130" s="153"/>
      <c r="D130" s="147" t="s">
        <v>138</v>
      </c>
      <c r="E130" s="154" t="s">
        <v>1</v>
      </c>
      <c r="F130" s="155" t="s">
        <v>528</v>
      </c>
      <c r="H130" s="156">
        <v>4.68</v>
      </c>
      <c r="I130" s="157"/>
      <c r="L130" s="153"/>
      <c r="M130" s="158"/>
      <c r="T130" s="159"/>
      <c r="AT130" s="154" t="s">
        <v>138</v>
      </c>
      <c r="AU130" s="154" t="s">
        <v>83</v>
      </c>
      <c r="AV130" s="13" t="s">
        <v>83</v>
      </c>
      <c r="AW130" s="13" t="s">
        <v>30</v>
      </c>
      <c r="AX130" s="13" t="s">
        <v>73</v>
      </c>
      <c r="AY130" s="154" t="s">
        <v>128</v>
      </c>
    </row>
    <row r="131" spans="2:65" s="14" customFormat="1" ht="11.25">
      <c r="B131" s="160"/>
      <c r="D131" s="147" t="s">
        <v>138</v>
      </c>
      <c r="E131" s="161" t="s">
        <v>1</v>
      </c>
      <c r="F131" s="162" t="s">
        <v>143</v>
      </c>
      <c r="H131" s="163">
        <v>4.68</v>
      </c>
      <c r="I131" s="164"/>
      <c r="L131" s="160"/>
      <c r="M131" s="165"/>
      <c r="T131" s="166"/>
      <c r="AT131" s="161" t="s">
        <v>138</v>
      </c>
      <c r="AU131" s="161" t="s">
        <v>83</v>
      </c>
      <c r="AV131" s="14" t="s">
        <v>136</v>
      </c>
      <c r="AW131" s="14" t="s">
        <v>30</v>
      </c>
      <c r="AX131" s="14" t="s">
        <v>81</v>
      </c>
      <c r="AY131" s="161" t="s">
        <v>128</v>
      </c>
    </row>
    <row r="132" spans="2:65" s="1" customFormat="1" ht="37.9" customHeight="1">
      <c r="B132" s="132"/>
      <c r="C132" s="133" t="s">
        <v>129</v>
      </c>
      <c r="D132" s="133" t="s">
        <v>132</v>
      </c>
      <c r="E132" s="134" t="s">
        <v>529</v>
      </c>
      <c r="F132" s="135" t="s">
        <v>530</v>
      </c>
      <c r="G132" s="136" t="s">
        <v>147</v>
      </c>
      <c r="H132" s="137">
        <v>4.68</v>
      </c>
      <c r="I132" s="138"/>
      <c r="J132" s="139">
        <f>ROUND(I132*H132,2)</f>
        <v>0</v>
      </c>
      <c r="K132" s="135" t="s">
        <v>1</v>
      </c>
      <c r="L132" s="32"/>
      <c r="M132" s="140" t="s">
        <v>1</v>
      </c>
      <c r="N132" s="141" t="s">
        <v>38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136</v>
      </c>
      <c r="AT132" s="144" t="s">
        <v>132</v>
      </c>
      <c r="AU132" s="144" t="s">
        <v>83</v>
      </c>
      <c r="AY132" s="17" t="s">
        <v>128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7" t="s">
        <v>81</v>
      </c>
      <c r="BK132" s="145">
        <f>ROUND(I132*H132,2)</f>
        <v>0</v>
      </c>
      <c r="BL132" s="17" t="s">
        <v>136</v>
      </c>
      <c r="BM132" s="144" t="s">
        <v>531</v>
      </c>
    </row>
    <row r="133" spans="2:65" s="12" customFormat="1" ht="11.25">
      <c r="B133" s="146"/>
      <c r="D133" s="147" t="s">
        <v>138</v>
      </c>
      <c r="E133" s="148" t="s">
        <v>1</v>
      </c>
      <c r="F133" s="149" t="s">
        <v>527</v>
      </c>
      <c r="H133" s="148" t="s">
        <v>1</v>
      </c>
      <c r="I133" s="150"/>
      <c r="L133" s="146"/>
      <c r="M133" s="151"/>
      <c r="T133" s="152"/>
      <c r="AT133" s="148" t="s">
        <v>138</v>
      </c>
      <c r="AU133" s="148" t="s">
        <v>83</v>
      </c>
      <c r="AV133" s="12" t="s">
        <v>81</v>
      </c>
      <c r="AW133" s="12" t="s">
        <v>30</v>
      </c>
      <c r="AX133" s="12" t="s">
        <v>73</v>
      </c>
      <c r="AY133" s="148" t="s">
        <v>128</v>
      </c>
    </row>
    <row r="134" spans="2:65" s="13" customFormat="1" ht="11.25">
      <c r="B134" s="153"/>
      <c r="D134" s="147" t="s">
        <v>138</v>
      </c>
      <c r="E134" s="154" t="s">
        <v>1</v>
      </c>
      <c r="F134" s="155" t="s">
        <v>528</v>
      </c>
      <c r="H134" s="156">
        <v>4.68</v>
      </c>
      <c r="I134" s="157"/>
      <c r="L134" s="153"/>
      <c r="M134" s="158"/>
      <c r="T134" s="159"/>
      <c r="AT134" s="154" t="s">
        <v>138</v>
      </c>
      <c r="AU134" s="154" t="s">
        <v>83</v>
      </c>
      <c r="AV134" s="13" t="s">
        <v>83</v>
      </c>
      <c r="AW134" s="13" t="s">
        <v>30</v>
      </c>
      <c r="AX134" s="13" t="s">
        <v>73</v>
      </c>
      <c r="AY134" s="154" t="s">
        <v>128</v>
      </c>
    </row>
    <row r="135" spans="2:65" s="14" customFormat="1" ht="11.25">
      <c r="B135" s="160"/>
      <c r="D135" s="147" t="s">
        <v>138</v>
      </c>
      <c r="E135" s="161" t="s">
        <v>1</v>
      </c>
      <c r="F135" s="162" t="s">
        <v>143</v>
      </c>
      <c r="H135" s="163">
        <v>4.68</v>
      </c>
      <c r="I135" s="164"/>
      <c r="L135" s="160"/>
      <c r="M135" s="165"/>
      <c r="T135" s="166"/>
      <c r="AT135" s="161" t="s">
        <v>138</v>
      </c>
      <c r="AU135" s="161" t="s">
        <v>83</v>
      </c>
      <c r="AV135" s="14" t="s">
        <v>136</v>
      </c>
      <c r="AW135" s="14" t="s">
        <v>30</v>
      </c>
      <c r="AX135" s="14" t="s">
        <v>81</v>
      </c>
      <c r="AY135" s="161" t="s">
        <v>128</v>
      </c>
    </row>
    <row r="136" spans="2:65" s="1" customFormat="1" ht="37.9" customHeight="1">
      <c r="B136" s="132"/>
      <c r="C136" s="133" t="s">
        <v>136</v>
      </c>
      <c r="D136" s="133" t="s">
        <v>132</v>
      </c>
      <c r="E136" s="134" t="s">
        <v>532</v>
      </c>
      <c r="F136" s="135" t="s">
        <v>533</v>
      </c>
      <c r="G136" s="136" t="s">
        <v>147</v>
      </c>
      <c r="H136" s="137">
        <v>4.68</v>
      </c>
      <c r="I136" s="138"/>
      <c r="J136" s="139">
        <f>ROUND(I136*H136,2)</f>
        <v>0</v>
      </c>
      <c r="K136" s="135" t="s">
        <v>1</v>
      </c>
      <c r="L136" s="32"/>
      <c r="M136" s="140" t="s">
        <v>1</v>
      </c>
      <c r="N136" s="141" t="s">
        <v>38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136</v>
      </c>
      <c r="AT136" s="144" t="s">
        <v>132</v>
      </c>
      <c r="AU136" s="144" t="s">
        <v>83</v>
      </c>
      <c r="AY136" s="17" t="s">
        <v>128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7" t="s">
        <v>81</v>
      </c>
      <c r="BK136" s="145">
        <f>ROUND(I136*H136,2)</f>
        <v>0</v>
      </c>
      <c r="BL136" s="17" t="s">
        <v>136</v>
      </c>
      <c r="BM136" s="144" t="s">
        <v>534</v>
      </c>
    </row>
    <row r="137" spans="2:65" s="12" customFormat="1" ht="11.25">
      <c r="B137" s="146"/>
      <c r="D137" s="147" t="s">
        <v>138</v>
      </c>
      <c r="E137" s="148" t="s">
        <v>1</v>
      </c>
      <c r="F137" s="149" t="s">
        <v>527</v>
      </c>
      <c r="H137" s="148" t="s">
        <v>1</v>
      </c>
      <c r="I137" s="150"/>
      <c r="L137" s="146"/>
      <c r="M137" s="151"/>
      <c r="T137" s="152"/>
      <c r="AT137" s="148" t="s">
        <v>138</v>
      </c>
      <c r="AU137" s="148" t="s">
        <v>83</v>
      </c>
      <c r="AV137" s="12" t="s">
        <v>81</v>
      </c>
      <c r="AW137" s="12" t="s">
        <v>30</v>
      </c>
      <c r="AX137" s="12" t="s">
        <v>73</v>
      </c>
      <c r="AY137" s="148" t="s">
        <v>128</v>
      </c>
    </row>
    <row r="138" spans="2:65" s="13" customFormat="1" ht="11.25">
      <c r="B138" s="153"/>
      <c r="D138" s="147" t="s">
        <v>138</v>
      </c>
      <c r="E138" s="154" t="s">
        <v>1</v>
      </c>
      <c r="F138" s="155" t="s">
        <v>528</v>
      </c>
      <c r="H138" s="156">
        <v>4.68</v>
      </c>
      <c r="I138" s="157"/>
      <c r="L138" s="153"/>
      <c r="M138" s="158"/>
      <c r="T138" s="159"/>
      <c r="AT138" s="154" t="s">
        <v>138</v>
      </c>
      <c r="AU138" s="154" t="s">
        <v>83</v>
      </c>
      <c r="AV138" s="13" t="s">
        <v>83</v>
      </c>
      <c r="AW138" s="13" t="s">
        <v>30</v>
      </c>
      <c r="AX138" s="13" t="s">
        <v>73</v>
      </c>
      <c r="AY138" s="154" t="s">
        <v>128</v>
      </c>
    </row>
    <row r="139" spans="2:65" s="14" customFormat="1" ht="11.25">
      <c r="B139" s="160"/>
      <c r="D139" s="147" t="s">
        <v>138</v>
      </c>
      <c r="E139" s="161" t="s">
        <v>1</v>
      </c>
      <c r="F139" s="162" t="s">
        <v>143</v>
      </c>
      <c r="H139" s="163">
        <v>4.68</v>
      </c>
      <c r="I139" s="164"/>
      <c r="L139" s="160"/>
      <c r="M139" s="165"/>
      <c r="T139" s="166"/>
      <c r="AT139" s="161" t="s">
        <v>138</v>
      </c>
      <c r="AU139" s="161" t="s">
        <v>83</v>
      </c>
      <c r="AV139" s="14" t="s">
        <v>136</v>
      </c>
      <c r="AW139" s="14" t="s">
        <v>30</v>
      </c>
      <c r="AX139" s="14" t="s">
        <v>81</v>
      </c>
      <c r="AY139" s="161" t="s">
        <v>128</v>
      </c>
    </row>
    <row r="140" spans="2:65" s="1" customFormat="1" ht="16.5" customHeight="1">
      <c r="B140" s="132"/>
      <c r="C140" s="133" t="s">
        <v>465</v>
      </c>
      <c r="D140" s="133" t="s">
        <v>132</v>
      </c>
      <c r="E140" s="134" t="s">
        <v>535</v>
      </c>
      <c r="F140" s="135" t="s">
        <v>536</v>
      </c>
      <c r="G140" s="136" t="s">
        <v>147</v>
      </c>
      <c r="H140" s="137">
        <v>4.68</v>
      </c>
      <c r="I140" s="138"/>
      <c r="J140" s="139">
        <f>ROUND(I140*H140,2)</f>
        <v>0</v>
      </c>
      <c r="K140" s="135" t="s">
        <v>1</v>
      </c>
      <c r="L140" s="32"/>
      <c r="M140" s="140" t="s">
        <v>1</v>
      </c>
      <c r="N140" s="141" t="s">
        <v>38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136</v>
      </c>
      <c r="AT140" s="144" t="s">
        <v>132</v>
      </c>
      <c r="AU140" s="144" t="s">
        <v>83</v>
      </c>
      <c r="AY140" s="17" t="s">
        <v>128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7" t="s">
        <v>81</v>
      </c>
      <c r="BK140" s="145">
        <f>ROUND(I140*H140,2)</f>
        <v>0</v>
      </c>
      <c r="BL140" s="17" t="s">
        <v>136</v>
      </c>
      <c r="BM140" s="144" t="s">
        <v>537</v>
      </c>
    </row>
    <row r="141" spans="2:65" s="12" customFormat="1" ht="11.25">
      <c r="B141" s="146"/>
      <c r="D141" s="147" t="s">
        <v>138</v>
      </c>
      <c r="E141" s="148" t="s">
        <v>1</v>
      </c>
      <c r="F141" s="149" t="s">
        <v>527</v>
      </c>
      <c r="H141" s="148" t="s">
        <v>1</v>
      </c>
      <c r="I141" s="150"/>
      <c r="L141" s="146"/>
      <c r="M141" s="151"/>
      <c r="T141" s="152"/>
      <c r="AT141" s="148" t="s">
        <v>138</v>
      </c>
      <c r="AU141" s="148" t="s">
        <v>83</v>
      </c>
      <c r="AV141" s="12" t="s">
        <v>81</v>
      </c>
      <c r="AW141" s="12" t="s">
        <v>30</v>
      </c>
      <c r="AX141" s="12" t="s">
        <v>73</v>
      </c>
      <c r="AY141" s="148" t="s">
        <v>128</v>
      </c>
    </row>
    <row r="142" spans="2:65" s="13" customFormat="1" ht="11.25">
      <c r="B142" s="153"/>
      <c r="D142" s="147" t="s">
        <v>138</v>
      </c>
      <c r="E142" s="154" t="s">
        <v>1</v>
      </c>
      <c r="F142" s="155" t="s">
        <v>528</v>
      </c>
      <c r="H142" s="156">
        <v>4.68</v>
      </c>
      <c r="I142" s="157"/>
      <c r="L142" s="153"/>
      <c r="M142" s="158"/>
      <c r="T142" s="159"/>
      <c r="AT142" s="154" t="s">
        <v>138</v>
      </c>
      <c r="AU142" s="154" t="s">
        <v>83</v>
      </c>
      <c r="AV142" s="13" t="s">
        <v>83</v>
      </c>
      <c r="AW142" s="13" t="s">
        <v>30</v>
      </c>
      <c r="AX142" s="13" t="s">
        <v>73</v>
      </c>
      <c r="AY142" s="154" t="s">
        <v>128</v>
      </c>
    </row>
    <row r="143" spans="2:65" s="14" customFormat="1" ht="11.25">
      <c r="B143" s="160"/>
      <c r="D143" s="147" t="s">
        <v>138</v>
      </c>
      <c r="E143" s="161" t="s">
        <v>1</v>
      </c>
      <c r="F143" s="162" t="s">
        <v>143</v>
      </c>
      <c r="H143" s="163">
        <v>4.68</v>
      </c>
      <c r="I143" s="164"/>
      <c r="L143" s="160"/>
      <c r="M143" s="165"/>
      <c r="T143" s="166"/>
      <c r="AT143" s="161" t="s">
        <v>138</v>
      </c>
      <c r="AU143" s="161" t="s">
        <v>83</v>
      </c>
      <c r="AV143" s="14" t="s">
        <v>136</v>
      </c>
      <c r="AW143" s="14" t="s">
        <v>30</v>
      </c>
      <c r="AX143" s="14" t="s">
        <v>81</v>
      </c>
      <c r="AY143" s="161" t="s">
        <v>128</v>
      </c>
    </row>
    <row r="144" spans="2:65" s="1" customFormat="1" ht="24.2" customHeight="1">
      <c r="B144" s="132"/>
      <c r="C144" s="133" t="s">
        <v>142</v>
      </c>
      <c r="D144" s="133" t="s">
        <v>132</v>
      </c>
      <c r="E144" s="134" t="s">
        <v>538</v>
      </c>
      <c r="F144" s="135" t="s">
        <v>539</v>
      </c>
      <c r="G144" s="136" t="s">
        <v>147</v>
      </c>
      <c r="H144" s="137">
        <v>4.68</v>
      </c>
      <c r="I144" s="138"/>
      <c r="J144" s="139">
        <f>ROUND(I144*H144,2)</f>
        <v>0</v>
      </c>
      <c r="K144" s="135" t="s">
        <v>1</v>
      </c>
      <c r="L144" s="32"/>
      <c r="M144" s="140" t="s">
        <v>1</v>
      </c>
      <c r="N144" s="141" t="s">
        <v>38</v>
      </c>
      <c r="P144" s="142">
        <f>O144*H144</f>
        <v>0</v>
      </c>
      <c r="Q144" s="142">
        <v>0</v>
      </c>
      <c r="R144" s="142">
        <f>Q144*H144</f>
        <v>0</v>
      </c>
      <c r="S144" s="142">
        <v>0</v>
      </c>
      <c r="T144" s="143">
        <f>S144*H144</f>
        <v>0</v>
      </c>
      <c r="AR144" s="144" t="s">
        <v>136</v>
      </c>
      <c r="AT144" s="144" t="s">
        <v>132</v>
      </c>
      <c r="AU144" s="144" t="s">
        <v>83</v>
      </c>
      <c r="AY144" s="17" t="s">
        <v>128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7" t="s">
        <v>81</v>
      </c>
      <c r="BK144" s="145">
        <f>ROUND(I144*H144,2)</f>
        <v>0</v>
      </c>
      <c r="BL144" s="17" t="s">
        <v>136</v>
      </c>
      <c r="BM144" s="144" t="s">
        <v>540</v>
      </c>
    </row>
    <row r="145" spans="2:65" s="12" customFormat="1" ht="11.25">
      <c r="B145" s="146"/>
      <c r="D145" s="147" t="s">
        <v>138</v>
      </c>
      <c r="E145" s="148" t="s">
        <v>1</v>
      </c>
      <c r="F145" s="149" t="s">
        <v>527</v>
      </c>
      <c r="H145" s="148" t="s">
        <v>1</v>
      </c>
      <c r="I145" s="150"/>
      <c r="L145" s="146"/>
      <c r="M145" s="151"/>
      <c r="T145" s="152"/>
      <c r="AT145" s="148" t="s">
        <v>138</v>
      </c>
      <c r="AU145" s="148" t="s">
        <v>83</v>
      </c>
      <c r="AV145" s="12" t="s">
        <v>81</v>
      </c>
      <c r="AW145" s="12" t="s">
        <v>30</v>
      </c>
      <c r="AX145" s="12" t="s">
        <v>73</v>
      </c>
      <c r="AY145" s="148" t="s">
        <v>128</v>
      </c>
    </row>
    <row r="146" spans="2:65" s="13" customFormat="1" ht="11.25">
      <c r="B146" s="153"/>
      <c r="D146" s="147" t="s">
        <v>138</v>
      </c>
      <c r="E146" s="154" t="s">
        <v>1</v>
      </c>
      <c r="F146" s="155" t="s">
        <v>528</v>
      </c>
      <c r="H146" s="156">
        <v>4.68</v>
      </c>
      <c r="I146" s="157"/>
      <c r="L146" s="153"/>
      <c r="M146" s="158"/>
      <c r="T146" s="159"/>
      <c r="AT146" s="154" t="s">
        <v>138</v>
      </c>
      <c r="AU146" s="154" t="s">
        <v>83</v>
      </c>
      <c r="AV146" s="13" t="s">
        <v>83</v>
      </c>
      <c r="AW146" s="13" t="s">
        <v>30</v>
      </c>
      <c r="AX146" s="13" t="s">
        <v>73</v>
      </c>
      <c r="AY146" s="154" t="s">
        <v>128</v>
      </c>
    </row>
    <row r="147" spans="2:65" s="14" customFormat="1" ht="11.25">
      <c r="B147" s="160"/>
      <c r="D147" s="147" t="s">
        <v>138</v>
      </c>
      <c r="E147" s="161" t="s">
        <v>1</v>
      </c>
      <c r="F147" s="162" t="s">
        <v>143</v>
      </c>
      <c r="H147" s="163">
        <v>4.68</v>
      </c>
      <c r="I147" s="164"/>
      <c r="L147" s="160"/>
      <c r="M147" s="165"/>
      <c r="T147" s="166"/>
      <c r="AT147" s="161" t="s">
        <v>138</v>
      </c>
      <c r="AU147" s="161" t="s">
        <v>83</v>
      </c>
      <c r="AV147" s="14" t="s">
        <v>136</v>
      </c>
      <c r="AW147" s="14" t="s">
        <v>30</v>
      </c>
      <c r="AX147" s="14" t="s">
        <v>81</v>
      </c>
      <c r="AY147" s="161" t="s">
        <v>128</v>
      </c>
    </row>
    <row r="148" spans="2:65" s="11" customFormat="1" ht="22.9" customHeight="1">
      <c r="B148" s="120"/>
      <c r="D148" s="121" t="s">
        <v>72</v>
      </c>
      <c r="E148" s="130" t="s">
        <v>227</v>
      </c>
      <c r="F148" s="130" t="s">
        <v>541</v>
      </c>
      <c r="I148" s="123"/>
      <c r="J148" s="131">
        <f>BK148</f>
        <v>0</v>
      </c>
      <c r="L148" s="120"/>
      <c r="M148" s="125"/>
      <c r="P148" s="126">
        <f>P149</f>
        <v>0</v>
      </c>
      <c r="R148" s="126">
        <f>R149</f>
        <v>0</v>
      </c>
      <c r="T148" s="127">
        <f>T149</f>
        <v>0</v>
      </c>
      <c r="AR148" s="121" t="s">
        <v>81</v>
      </c>
      <c r="AT148" s="128" t="s">
        <v>72</v>
      </c>
      <c r="AU148" s="128" t="s">
        <v>81</v>
      </c>
      <c r="AY148" s="121" t="s">
        <v>128</v>
      </c>
      <c r="BK148" s="129">
        <f>BK149</f>
        <v>0</v>
      </c>
    </row>
    <row r="149" spans="2:65" s="1" customFormat="1" ht="16.5" customHeight="1">
      <c r="B149" s="132"/>
      <c r="C149" s="133" t="s">
        <v>474</v>
      </c>
      <c r="D149" s="133" t="s">
        <v>132</v>
      </c>
      <c r="E149" s="134" t="s">
        <v>542</v>
      </c>
      <c r="F149" s="135" t="s">
        <v>543</v>
      </c>
      <c r="G149" s="136" t="s">
        <v>135</v>
      </c>
      <c r="H149" s="137">
        <v>1</v>
      </c>
      <c r="I149" s="138"/>
      <c r="J149" s="139">
        <f>ROUND(I149*H149,2)</f>
        <v>0</v>
      </c>
      <c r="K149" s="135" t="s">
        <v>1</v>
      </c>
      <c r="L149" s="32"/>
      <c r="M149" s="140" t="s">
        <v>1</v>
      </c>
      <c r="N149" s="141" t="s">
        <v>38</v>
      </c>
      <c r="P149" s="142">
        <f>O149*H149</f>
        <v>0</v>
      </c>
      <c r="Q149" s="142">
        <v>0</v>
      </c>
      <c r="R149" s="142">
        <f>Q149*H149</f>
        <v>0</v>
      </c>
      <c r="S149" s="142">
        <v>0</v>
      </c>
      <c r="T149" s="143">
        <f>S149*H149</f>
        <v>0</v>
      </c>
      <c r="AR149" s="144" t="s">
        <v>136</v>
      </c>
      <c r="AT149" s="144" t="s">
        <v>132</v>
      </c>
      <c r="AU149" s="144" t="s">
        <v>83</v>
      </c>
      <c r="AY149" s="17" t="s">
        <v>128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7" t="s">
        <v>81</v>
      </c>
      <c r="BK149" s="145">
        <f>ROUND(I149*H149,2)</f>
        <v>0</v>
      </c>
      <c r="BL149" s="17" t="s">
        <v>136</v>
      </c>
      <c r="BM149" s="144" t="s">
        <v>544</v>
      </c>
    </row>
    <row r="150" spans="2:65" s="11" customFormat="1" ht="25.9" customHeight="1">
      <c r="B150" s="120"/>
      <c r="D150" s="121" t="s">
        <v>72</v>
      </c>
      <c r="E150" s="122" t="s">
        <v>211</v>
      </c>
      <c r="F150" s="122" t="s">
        <v>212</v>
      </c>
      <c r="I150" s="123"/>
      <c r="J150" s="124">
        <f>BK150</f>
        <v>0</v>
      </c>
      <c r="L150" s="120"/>
      <c r="M150" s="125"/>
      <c r="P150" s="126">
        <f>P151</f>
        <v>0</v>
      </c>
      <c r="R150" s="126">
        <f>R151</f>
        <v>0</v>
      </c>
      <c r="T150" s="127">
        <f>T151</f>
        <v>0</v>
      </c>
      <c r="AR150" s="121" t="s">
        <v>83</v>
      </c>
      <c r="AT150" s="128" t="s">
        <v>72</v>
      </c>
      <c r="AU150" s="128" t="s">
        <v>73</v>
      </c>
      <c r="AY150" s="121" t="s">
        <v>128</v>
      </c>
      <c r="BK150" s="129">
        <f>BK151</f>
        <v>0</v>
      </c>
    </row>
    <row r="151" spans="2:65" s="11" customFormat="1" ht="22.9" customHeight="1">
      <c r="B151" s="120"/>
      <c r="D151" s="121" t="s">
        <v>72</v>
      </c>
      <c r="E151" s="130" t="s">
        <v>545</v>
      </c>
      <c r="F151" s="130" t="s">
        <v>546</v>
      </c>
      <c r="I151" s="123"/>
      <c r="J151" s="131">
        <f>BK151</f>
        <v>0</v>
      </c>
      <c r="L151" s="120"/>
      <c r="M151" s="125"/>
      <c r="P151" s="126">
        <f>SUM(P152:P155)</f>
        <v>0</v>
      </c>
      <c r="R151" s="126">
        <f>SUM(R152:R155)</f>
        <v>0</v>
      </c>
      <c r="T151" s="127">
        <f>SUM(T152:T155)</f>
        <v>0</v>
      </c>
      <c r="AR151" s="121" t="s">
        <v>83</v>
      </c>
      <c r="AT151" s="128" t="s">
        <v>72</v>
      </c>
      <c r="AU151" s="128" t="s">
        <v>81</v>
      </c>
      <c r="AY151" s="121" t="s">
        <v>128</v>
      </c>
      <c r="BK151" s="129">
        <f>SUM(BK152:BK155)</f>
        <v>0</v>
      </c>
    </row>
    <row r="152" spans="2:65" s="1" customFormat="1" ht="21.75" customHeight="1">
      <c r="B152" s="132"/>
      <c r="C152" s="133" t="s">
        <v>227</v>
      </c>
      <c r="D152" s="133" t="s">
        <v>132</v>
      </c>
      <c r="E152" s="134" t="s">
        <v>547</v>
      </c>
      <c r="F152" s="135" t="s">
        <v>548</v>
      </c>
      <c r="G152" s="136" t="s">
        <v>159</v>
      </c>
      <c r="H152" s="137">
        <v>35</v>
      </c>
      <c r="I152" s="138"/>
      <c r="J152" s="139">
        <f>ROUND(I152*H152,2)</f>
        <v>0</v>
      </c>
      <c r="K152" s="135" t="s">
        <v>1</v>
      </c>
      <c r="L152" s="32"/>
      <c r="M152" s="140" t="s">
        <v>1</v>
      </c>
      <c r="N152" s="141" t="s">
        <v>38</v>
      </c>
      <c r="P152" s="142">
        <f>O152*H152</f>
        <v>0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238</v>
      </c>
      <c r="AT152" s="144" t="s">
        <v>132</v>
      </c>
      <c r="AU152" s="144" t="s">
        <v>83</v>
      </c>
      <c r="AY152" s="17" t="s">
        <v>128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7" t="s">
        <v>81</v>
      </c>
      <c r="BK152" s="145">
        <f>ROUND(I152*H152,2)</f>
        <v>0</v>
      </c>
      <c r="BL152" s="17" t="s">
        <v>238</v>
      </c>
      <c r="BM152" s="144" t="s">
        <v>549</v>
      </c>
    </row>
    <row r="153" spans="2:65" s="1" customFormat="1" ht="21.75" customHeight="1">
      <c r="B153" s="132"/>
      <c r="C153" s="133" t="s">
        <v>168</v>
      </c>
      <c r="D153" s="133" t="s">
        <v>132</v>
      </c>
      <c r="E153" s="134" t="s">
        <v>550</v>
      </c>
      <c r="F153" s="135" t="s">
        <v>551</v>
      </c>
      <c r="G153" s="136" t="s">
        <v>159</v>
      </c>
      <c r="H153" s="137">
        <v>30</v>
      </c>
      <c r="I153" s="138"/>
      <c r="J153" s="139">
        <f>ROUND(I153*H153,2)</f>
        <v>0</v>
      </c>
      <c r="K153" s="135" t="s">
        <v>1</v>
      </c>
      <c r="L153" s="32"/>
      <c r="M153" s="140" t="s">
        <v>1</v>
      </c>
      <c r="N153" s="141" t="s">
        <v>38</v>
      </c>
      <c r="P153" s="142">
        <f>O153*H153</f>
        <v>0</v>
      </c>
      <c r="Q153" s="142">
        <v>0</v>
      </c>
      <c r="R153" s="142">
        <f>Q153*H153</f>
        <v>0</v>
      </c>
      <c r="S153" s="142">
        <v>0</v>
      </c>
      <c r="T153" s="143">
        <f>S153*H153</f>
        <v>0</v>
      </c>
      <c r="AR153" s="144" t="s">
        <v>238</v>
      </c>
      <c r="AT153" s="144" t="s">
        <v>132</v>
      </c>
      <c r="AU153" s="144" t="s">
        <v>83</v>
      </c>
      <c r="AY153" s="17" t="s">
        <v>128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7" t="s">
        <v>81</v>
      </c>
      <c r="BK153" s="145">
        <f>ROUND(I153*H153,2)</f>
        <v>0</v>
      </c>
      <c r="BL153" s="17" t="s">
        <v>238</v>
      </c>
      <c r="BM153" s="144" t="s">
        <v>552</v>
      </c>
    </row>
    <row r="154" spans="2:65" s="1" customFormat="1" ht="24.2" customHeight="1">
      <c r="B154" s="132"/>
      <c r="C154" s="133" t="s">
        <v>484</v>
      </c>
      <c r="D154" s="133" t="s">
        <v>132</v>
      </c>
      <c r="E154" s="134" t="s">
        <v>553</v>
      </c>
      <c r="F154" s="135" t="s">
        <v>554</v>
      </c>
      <c r="G154" s="136" t="s">
        <v>135</v>
      </c>
      <c r="H154" s="137">
        <v>5</v>
      </c>
      <c r="I154" s="138"/>
      <c r="J154" s="139">
        <f>ROUND(I154*H154,2)</f>
        <v>0</v>
      </c>
      <c r="K154" s="135" t="s">
        <v>1</v>
      </c>
      <c r="L154" s="32"/>
      <c r="M154" s="140" t="s">
        <v>1</v>
      </c>
      <c r="N154" s="141" t="s">
        <v>38</v>
      </c>
      <c r="P154" s="142">
        <f>O154*H154</f>
        <v>0</v>
      </c>
      <c r="Q154" s="142">
        <v>0</v>
      </c>
      <c r="R154" s="142">
        <f>Q154*H154</f>
        <v>0</v>
      </c>
      <c r="S154" s="142">
        <v>0</v>
      </c>
      <c r="T154" s="143">
        <f>S154*H154</f>
        <v>0</v>
      </c>
      <c r="AR154" s="144" t="s">
        <v>238</v>
      </c>
      <c r="AT154" s="144" t="s">
        <v>132</v>
      </c>
      <c r="AU154" s="144" t="s">
        <v>83</v>
      </c>
      <c r="AY154" s="17" t="s">
        <v>128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7" t="s">
        <v>81</v>
      </c>
      <c r="BK154" s="145">
        <f>ROUND(I154*H154,2)</f>
        <v>0</v>
      </c>
      <c r="BL154" s="17" t="s">
        <v>238</v>
      </c>
      <c r="BM154" s="144" t="s">
        <v>555</v>
      </c>
    </row>
    <row r="155" spans="2:65" s="1" customFormat="1" ht="24.2" customHeight="1">
      <c r="B155" s="132"/>
      <c r="C155" s="133" t="s">
        <v>490</v>
      </c>
      <c r="D155" s="133" t="s">
        <v>132</v>
      </c>
      <c r="E155" s="134" t="s">
        <v>556</v>
      </c>
      <c r="F155" s="135" t="s">
        <v>557</v>
      </c>
      <c r="G155" s="136" t="s">
        <v>159</v>
      </c>
      <c r="H155" s="137">
        <v>30</v>
      </c>
      <c r="I155" s="138"/>
      <c r="J155" s="139">
        <f>ROUND(I155*H155,2)</f>
        <v>0</v>
      </c>
      <c r="K155" s="135" t="s">
        <v>1</v>
      </c>
      <c r="L155" s="32"/>
      <c r="M155" s="184" t="s">
        <v>1</v>
      </c>
      <c r="N155" s="185" t="s">
        <v>38</v>
      </c>
      <c r="O155" s="186"/>
      <c r="P155" s="187">
        <f>O155*H155</f>
        <v>0</v>
      </c>
      <c r="Q155" s="187">
        <v>0</v>
      </c>
      <c r="R155" s="187">
        <f>Q155*H155</f>
        <v>0</v>
      </c>
      <c r="S155" s="187">
        <v>0</v>
      </c>
      <c r="T155" s="188">
        <f>S155*H155</f>
        <v>0</v>
      </c>
      <c r="AR155" s="144" t="s">
        <v>238</v>
      </c>
      <c r="AT155" s="144" t="s">
        <v>132</v>
      </c>
      <c r="AU155" s="144" t="s">
        <v>83</v>
      </c>
      <c r="AY155" s="17" t="s">
        <v>128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7" t="s">
        <v>81</v>
      </c>
      <c r="BK155" s="145">
        <f>ROUND(I155*H155,2)</f>
        <v>0</v>
      </c>
      <c r="BL155" s="17" t="s">
        <v>238</v>
      </c>
      <c r="BM155" s="144" t="s">
        <v>558</v>
      </c>
    </row>
    <row r="156" spans="2:65" s="1" customFormat="1" ht="6.95" customHeight="1">
      <c r="B156" s="44"/>
      <c r="C156" s="45"/>
      <c r="D156" s="45"/>
      <c r="E156" s="45"/>
      <c r="F156" s="45"/>
      <c r="G156" s="45"/>
      <c r="H156" s="45"/>
      <c r="I156" s="45"/>
      <c r="J156" s="45"/>
      <c r="K156" s="45"/>
      <c r="L156" s="32"/>
    </row>
  </sheetData>
  <autoFilter ref="C120:K155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7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92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93</v>
      </c>
      <c r="L4" s="20"/>
      <c r="M4" s="88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26.25" customHeight="1">
      <c r="B7" s="20"/>
      <c r="E7" s="238" t="str">
        <f>'Rekapitulace stavby'!K6</f>
        <v>Rekonstrukce zázemí stávajícího objektu koupaliště v Mimoni - exteriér</v>
      </c>
      <c r="F7" s="239"/>
      <c r="G7" s="239"/>
      <c r="H7" s="239"/>
      <c r="L7" s="20"/>
    </row>
    <row r="8" spans="2:46" s="1" customFormat="1" ht="12" customHeight="1">
      <c r="B8" s="32"/>
      <c r="D8" s="27" t="s">
        <v>94</v>
      </c>
      <c r="L8" s="32"/>
    </row>
    <row r="9" spans="2:46" s="1" customFormat="1" ht="16.5" customHeight="1">
      <c r="B9" s="32"/>
      <c r="E9" s="199" t="s">
        <v>559</v>
      </c>
      <c r="F9" s="240"/>
      <c r="G9" s="240"/>
      <c r="H9" s="240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3. 11. 2023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tr">
        <f>IF('Rekapitulace stavby'!AN10="","",'Rekapitulace stavby'!AN10)</f>
        <v/>
      </c>
      <c r="L14" s="32"/>
    </row>
    <row r="15" spans="2:46" s="1" customFormat="1" ht="18" customHeight="1">
      <c r="B15" s="32"/>
      <c r="E15" s="25" t="str">
        <f>IF('Rekapitulace stavby'!E11="","",'Rekapitulace stavby'!E11)</f>
        <v xml:space="preserve"> </v>
      </c>
      <c r="I15" s="27" t="s">
        <v>26</v>
      </c>
      <c r="J15" s="25" t="str">
        <f>IF('Rekapitulace stavby'!AN11="","",'Rekapitulace stavby'!AN11)</f>
        <v/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1" t="str">
        <f>'Rekapitulace stavby'!E14</f>
        <v>Vyplň údaj</v>
      </c>
      <c r="F18" s="221"/>
      <c r="G18" s="221"/>
      <c r="H18" s="221"/>
      <c r="I18" s="27" t="s">
        <v>26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>
      <c r="B21" s="32"/>
      <c r="E21" s="25" t="str">
        <f>IF('Rekapitulace stavby'!E17="","",'Rekapitulace stavby'!E17)</f>
        <v xml:space="preserve"> </v>
      </c>
      <c r="I21" s="27" t="s">
        <v>26</v>
      </c>
      <c r="J21" s="25" t="str">
        <f>IF('Rekapitulace stavby'!AN17="","",'Rekapitulace stavby'!AN17)</f>
        <v/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31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26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32</v>
      </c>
      <c r="L26" s="32"/>
    </row>
    <row r="27" spans="2:12" s="7" customFormat="1" ht="16.5" customHeight="1">
      <c r="B27" s="89"/>
      <c r="E27" s="226" t="s">
        <v>1</v>
      </c>
      <c r="F27" s="226"/>
      <c r="G27" s="226"/>
      <c r="H27" s="226"/>
      <c r="L27" s="89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0" t="s">
        <v>33</v>
      </c>
      <c r="J30" s="66">
        <f>ROUND(J120,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35</v>
      </c>
      <c r="I32" s="35" t="s">
        <v>34</v>
      </c>
      <c r="J32" s="35" t="s">
        <v>36</v>
      </c>
      <c r="L32" s="32"/>
    </row>
    <row r="33" spans="2:12" s="1" customFormat="1" ht="14.45" customHeight="1">
      <c r="B33" s="32"/>
      <c r="D33" s="55" t="s">
        <v>37</v>
      </c>
      <c r="E33" s="27" t="s">
        <v>38</v>
      </c>
      <c r="F33" s="91">
        <f>ROUND((SUM(BE120:BE127)),  2)</f>
        <v>0</v>
      </c>
      <c r="I33" s="92">
        <v>0.21</v>
      </c>
      <c r="J33" s="91">
        <f>ROUND(((SUM(BE120:BE127))*I33),  2)</f>
        <v>0</v>
      </c>
      <c r="L33" s="32"/>
    </row>
    <row r="34" spans="2:12" s="1" customFormat="1" ht="14.45" customHeight="1">
      <c r="B34" s="32"/>
      <c r="E34" s="27" t="s">
        <v>39</v>
      </c>
      <c r="F34" s="91">
        <f>ROUND((SUM(BF120:BF127)),  2)</f>
        <v>0</v>
      </c>
      <c r="I34" s="92">
        <v>0.15</v>
      </c>
      <c r="J34" s="91">
        <f>ROUND(((SUM(BF120:BF127))*I34),  2)</f>
        <v>0</v>
      </c>
      <c r="L34" s="32"/>
    </row>
    <row r="35" spans="2:12" s="1" customFormat="1" ht="14.45" hidden="1" customHeight="1">
      <c r="B35" s="32"/>
      <c r="E35" s="27" t="s">
        <v>40</v>
      </c>
      <c r="F35" s="91">
        <f>ROUND((SUM(BG120:BG127)),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>
      <c r="B36" s="32"/>
      <c r="E36" s="27" t="s">
        <v>41</v>
      </c>
      <c r="F36" s="91">
        <f>ROUND((SUM(BH120:BH127)),  2)</f>
        <v>0</v>
      </c>
      <c r="I36" s="92">
        <v>0.15</v>
      </c>
      <c r="J36" s="91">
        <f>0</f>
        <v>0</v>
      </c>
      <c r="L36" s="32"/>
    </row>
    <row r="37" spans="2:12" s="1" customFormat="1" ht="14.45" hidden="1" customHeight="1">
      <c r="B37" s="32"/>
      <c r="E37" s="27" t="s">
        <v>42</v>
      </c>
      <c r="F37" s="91">
        <f>ROUND((SUM(BI120:BI127)),  2)</f>
        <v>0</v>
      </c>
      <c r="I37" s="92">
        <v>0</v>
      </c>
      <c r="J37" s="91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3"/>
      <c r="D39" s="94" t="s">
        <v>43</v>
      </c>
      <c r="E39" s="57"/>
      <c r="F39" s="57"/>
      <c r="G39" s="95" t="s">
        <v>44</v>
      </c>
      <c r="H39" s="96" t="s">
        <v>45</v>
      </c>
      <c r="I39" s="57"/>
      <c r="J39" s="97">
        <f>SUM(J30:J37)</f>
        <v>0</v>
      </c>
      <c r="K39" s="98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99" t="s">
        <v>49</v>
      </c>
      <c r="G61" s="43" t="s">
        <v>48</v>
      </c>
      <c r="H61" s="34"/>
      <c r="I61" s="34"/>
      <c r="J61" s="100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99" t="s">
        <v>49</v>
      </c>
      <c r="G76" s="43" t="s">
        <v>48</v>
      </c>
      <c r="H76" s="34"/>
      <c r="I76" s="34"/>
      <c r="J76" s="100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96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26.25" customHeight="1">
      <c r="B85" s="32"/>
      <c r="E85" s="238" t="str">
        <f>E7</f>
        <v>Rekonstrukce zázemí stávajícího objektu koupaliště v Mimoni - exteriér</v>
      </c>
      <c r="F85" s="239"/>
      <c r="G85" s="239"/>
      <c r="H85" s="239"/>
      <c r="L85" s="32"/>
    </row>
    <row r="86" spans="2:47" s="1" customFormat="1" ht="12" customHeight="1">
      <c r="B86" s="32"/>
      <c r="C86" s="27" t="s">
        <v>94</v>
      </c>
      <c r="L86" s="32"/>
    </row>
    <row r="87" spans="2:47" s="1" customFormat="1" ht="16.5" customHeight="1">
      <c r="B87" s="32"/>
      <c r="E87" s="199" t="str">
        <f>E9</f>
        <v>SO 04 - VRN</v>
      </c>
      <c r="F87" s="240"/>
      <c r="G87" s="240"/>
      <c r="H87" s="240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 xml:space="preserve"> </v>
      </c>
      <c r="I89" s="27" t="s">
        <v>22</v>
      </c>
      <c r="J89" s="52" t="str">
        <f>IF(J12="","",J12)</f>
        <v>3. 11. 2023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 xml:space="preserve"> </v>
      </c>
      <c r="I91" s="27" t="s">
        <v>29</v>
      </c>
      <c r="J91" s="30" t="str">
        <f>E21</f>
        <v xml:space="preserve"> </v>
      </c>
      <c r="L91" s="32"/>
    </row>
    <row r="92" spans="2:47" s="1" customFormat="1" ht="15.2" customHeight="1">
      <c r="B92" s="32"/>
      <c r="C92" s="27" t="s">
        <v>27</v>
      </c>
      <c r="F92" s="25" t="str">
        <f>IF(E18="","",E18)</f>
        <v>Vyplň údaj</v>
      </c>
      <c r="I92" s="27" t="s">
        <v>31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1" t="s">
        <v>97</v>
      </c>
      <c r="D94" s="93"/>
      <c r="E94" s="93"/>
      <c r="F94" s="93"/>
      <c r="G94" s="93"/>
      <c r="H94" s="93"/>
      <c r="I94" s="93"/>
      <c r="J94" s="102" t="s">
        <v>98</v>
      </c>
      <c r="K94" s="93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3" t="s">
        <v>99</v>
      </c>
      <c r="J96" s="66">
        <f>J120</f>
        <v>0</v>
      </c>
      <c r="L96" s="32"/>
      <c r="AU96" s="17" t="s">
        <v>100</v>
      </c>
    </row>
    <row r="97" spans="2:12" s="8" customFormat="1" ht="24.95" customHeight="1">
      <c r="B97" s="104"/>
      <c r="D97" s="105" t="s">
        <v>560</v>
      </c>
      <c r="E97" s="106"/>
      <c r="F97" s="106"/>
      <c r="G97" s="106"/>
      <c r="H97" s="106"/>
      <c r="I97" s="106"/>
      <c r="J97" s="107">
        <f>J121</f>
        <v>0</v>
      </c>
      <c r="L97" s="104"/>
    </row>
    <row r="98" spans="2:12" s="9" customFormat="1" ht="19.899999999999999" customHeight="1">
      <c r="B98" s="108"/>
      <c r="D98" s="109" t="s">
        <v>561</v>
      </c>
      <c r="E98" s="110"/>
      <c r="F98" s="110"/>
      <c r="G98" s="110"/>
      <c r="H98" s="110"/>
      <c r="I98" s="110"/>
      <c r="J98" s="111">
        <f>J122</f>
        <v>0</v>
      </c>
      <c r="L98" s="108"/>
    </row>
    <row r="99" spans="2:12" s="9" customFormat="1" ht="19.899999999999999" customHeight="1">
      <c r="B99" s="108"/>
      <c r="D99" s="109" t="s">
        <v>562</v>
      </c>
      <c r="E99" s="110"/>
      <c r="F99" s="110"/>
      <c r="G99" s="110"/>
      <c r="H99" s="110"/>
      <c r="I99" s="110"/>
      <c r="J99" s="111">
        <f>J124</f>
        <v>0</v>
      </c>
      <c r="L99" s="108"/>
    </row>
    <row r="100" spans="2:12" s="9" customFormat="1" ht="19.899999999999999" customHeight="1">
      <c r="B100" s="108"/>
      <c r="D100" s="109" t="s">
        <v>563</v>
      </c>
      <c r="E100" s="110"/>
      <c r="F100" s="110"/>
      <c r="G100" s="110"/>
      <c r="H100" s="110"/>
      <c r="I100" s="110"/>
      <c r="J100" s="111">
        <f>J126</f>
        <v>0</v>
      </c>
      <c r="L100" s="108"/>
    </row>
    <row r="101" spans="2:12" s="1" customFormat="1" ht="21.75" customHeight="1">
      <c r="B101" s="32"/>
      <c r="L101" s="32"/>
    </row>
    <row r="102" spans="2:12" s="1" customFormat="1" ht="6.95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2"/>
    </row>
    <row r="106" spans="2:12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2"/>
    </row>
    <row r="107" spans="2:12" s="1" customFormat="1" ht="24.95" customHeight="1">
      <c r="B107" s="32"/>
      <c r="C107" s="21" t="s">
        <v>113</v>
      </c>
      <c r="L107" s="32"/>
    </row>
    <row r="108" spans="2:12" s="1" customFormat="1" ht="6.95" customHeight="1">
      <c r="B108" s="32"/>
      <c r="L108" s="32"/>
    </row>
    <row r="109" spans="2:12" s="1" customFormat="1" ht="12" customHeight="1">
      <c r="B109" s="32"/>
      <c r="C109" s="27" t="s">
        <v>16</v>
      </c>
      <c r="L109" s="32"/>
    </row>
    <row r="110" spans="2:12" s="1" customFormat="1" ht="26.25" customHeight="1">
      <c r="B110" s="32"/>
      <c r="E110" s="238" t="str">
        <f>E7</f>
        <v>Rekonstrukce zázemí stávajícího objektu koupaliště v Mimoni - exteriér</v>
      </c>
      <c r="F110" s="239"/>
      <c r="G110" s="239"/>
      <c r="H110" s="239"/>
      <c r="L110" s="32"/>
    </row>
    <row r="111" spans="2:12" s="1" customFormat="1" ht="12" customHeight="1">
      <c r="B111" s="32"/>
      <c r="C111" s="27" t="s">
        <v>94</v>
      </c>
      <c r="L111" s="32"/>
    </row>
    <row r="112" spans="2:12" s="1" customFormat="1" ht="16.5" customHeight="1">
      <c r="B112" s="32"/>
      <c r="E112" s="199" t="str">
        <f>E9</f>
        <v>SO 04 - VRN</v>
      </c>
      <c r="F112" s="240"/>
      <c r="G112" s="240"/>
      <c r="H112" s="240"/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20</v>
      </c>
      <c r="F114" s="25" t="str">
        <f>F12</f>
        <v xml:space="preserve"> </v>
      </c>
      <c r="I114" s="27" t="s">
        <v>22</v>
      </c>
      <c r="J114" s="52" t="str">
        <f>IF(J12="","",J12)</f>
        <v>3. 11. 2023</v>
      </c>
      <c r="L114" s="32"/>
    </row>
    <row r="115" spans="2:65" s="1" customFormat="1" ht="6.95" customHeight="1">
      <c r="B115" s="32"/>
      <c r="L115" s="32"/>
    </row>
    <row r="116" spans="2:65" s="1" customFormat="1" ht="15.2" customHeight="1">
      <c r="B116" s="32"/>
      <c r="C116" s="27" t="s">
        <v>24</v>
      </c>
      <c r="F116" s="25" t="str">
        <f>E15</f>
        <v xml:space="preserve"> </v>
      </c>
      <c r="I116" s="27" t="s">
        <v>29</v>
      </c>
      <c r="J116" s="30" t="str">
        <f>E21</f>
        <v xml:space="preserve"> </v>
      </c>
      <c r="L116" s="32"/>
    </row>
    <row r="117" spans="2:65" s="1" customFormat="1" ht="15.2" customHeight="1">
      <c r="B117" s="32"/>
      <c r="C117" s="27" t="s">
        <v>27</v>
      </c>
      <c r="F117" s="25" t="str">
        <f>IF(E18="","",E18)</f>
        <v>Vyplň údaj</v>
      </c>
      <c r="I117" s="27" t="s">
        <v>31</v>
      </c>
      <c r="J117" s="30" t="str">
        <f>E24</f>
        <v xml:space="preserve"> </v>
      </c>
      <c r="L117" s="32"/>
    </row>
    <row r="118" spans="2:65" s="1" customFormat="1" ht="10.35" customHeight="1">
      <c r="B118" s="32"/>
      <c r="L118" s="32"/>
    </row>
    <row r="119" spans="2:65" s="10" customFormat="1" ht="29.25" customHeight="1">
      <c r="B119" s="112"/>
      <c r="C119" s="113" t="s">
        <v>114</v>
      </c>
      <c r="D119" s="114" t="s">
        <v>58</v>
      </c>
      <c r="E119" s="114" t="s">
        <v>54</v>
      </c>
      <c r="F119" s="114" t="s">
        <v>55</v>
      </c>
      <c r="G119" s="114" t="s">
        <v>115</v>
      </c>
      <c r="H119" s="114" t="s">
        <v>116</v>
      </c>
      <c r="I119" s="114" t="s">
        <v>117</v>
      </c>
      <c r="J119" s="114" t="s">
        <v>98</v>
      </c>
      <c r="K119" s="115" t="s">
        <v>118</v>
      </c>
      <c r="L119" s="112"/>
      <c r="M119" s="59" t="s">
        <v>1</v>
      </c>
      <c r="N119" s="60" t="s">
        <v>37</v>
      </c>
      <c r="O119" s="60" t="s">
        <v>119</v>
      </c>
      <c r="P119" s="60" t="s">
        <v>120</v>
      </c>
      <c r="Q119" s="60" t="s">
        <v>121</v>
      </c>
      <c r="R119" s="60" t="s">
        <v>122</v>
      </c>
      <c r="S119" s="60" t="s">
        <v>123</v>
      </c>
      <c r="T119" s="61" t="s">
        <v>124</v>
      </c>
    </row>
    <row r="120" spans="2:65" s="1" customFormat="1" ht="22.9" customHeight="1">
      <c r="B120" s="32"/>
      <c r="C120" s="64" t="s">
        <v>125</v>
      </c>
      <c r="J120" s="116">
        <f>BK120</f>
        <v>0</v>
      </c>
      <c r="L120" s="32"/>
      <c r="M120" s="62"/>
      <c r="N120" s="53"/>
      <c r="O120" s="53"/>
      <c r="P120" s="117">
        <f>P121</f>
        <v>0</v>
      </c>
      <c r="Q120" s="53"/>
      <c r="R120" s="117">
        <f>R121</f>
        <v>0</v>
      </c>
      <c r="S120" s="53"/>
      <c r="T120" s="118">
        <f>T121</f>
        <v>0</v>
      </c>
      <c r="AT120" s="17" t="s">
        <v>72</v>
      </c>
      <c r="AU120" s="17" t="s">
        <v>100</v>
      </c>
      <c r="BK120" s="119">
        <f>BK121</f>
        <v>0</v>
      </c>
    </row>
    <row r="121" spans="2:65" s="11" customFormat="1" ht="25.9" customHeight="1">
      <c r="B121" s="120"/>
      <c r="D121" s="121" t="s">
        <v>72</v>
      </c>
      <c r="E121" s="122" t="s">
        <v>91</v>
      </c>
      <c r="F121" s="122" t="s">
        <v>564</v>
      </c>
      <c r="I121" s="123"/>
      <c r="J121" s="124">
        <f>BK121</f>
        <v>0</v>
      </c>
      <c r="L121" s="120"/>
      <c r="M121" s="125"/>
      <c r="P121" s="126">
        <f>P122+P124+P126</f>
        <v>0</v>
      </c>
      <c r="R121" s="126">
        <f>R122+R124+R126</f>
        <v>0</v>
      </c>
      <c r="T121" s="127">
        <f>T122+T124+T126</f>
        <v>0</v>
      </c>
      <c r="AR121" s="121" t="s">
        <v>465</v>
      </c>
      <c r="AT121" s="128" t="s">
        <v>72</v>
      </c>
      <c r="AU121" s="128" t="s">
        <v>73</v>
      </c>
      <c r="AY121" s="121" t="s">
        <v>128</v>
      </c>
      <c r="BK121" s="129">
        <f>BK122+BK124+BK126</f>
        <v>0</v>
      </c>
    </row>
    <row r="122" spans="2:65" s="11" customFormat="1" ht="22.9" customHeight="1">
      <c r="B122" s="120"/>
      <c r="D122" s="121" t="s">
        <v>72</v>
      </c>
      <c r="E122" s="130" t="s">
        <v>565</v>
      </c>
      <c r="F122" s="130" t="s">
        <v>566</v>
      </c>
      <c r="I122" s="123"/>
      <c r="J122" s="131">
        <f>BK122</f>
        <v>0</v>
      </c>
      <c r="L122" s="120"/>
      <c r="M122" s="125"/>
      <c r="P122" s="126">
        <f>P123</f>
        <v>0</v>
      </c>
      <c r="R122" s="126">
        <f>R123</f>
        <v>0</v>
      </c>
      <c r="T122" s="127">
        <f>T123</f>
        <v>0</v>
      </c>
      <c r="AR122" s="121" t="s">
        <v>465</v>
      </c>
      <c r="AT122" s="128" t="s">
        <v>72</v>
      </c>
      <c r="AU122" s="128" t="s">
        <v>81</v>
      </c>
      <c r="AY122" s="121" t="s">
        <v>128</v>
      </c>
      <c r="BK122" s="129">
        <f>BK123</f>
        <v>0</v>
      </c>
    </row>
    <row r="123" spans="2:65" s="1" customFormat="1" ht="16.5" customHeight="1">
      <c r="B123" s="132"/>
      <c r="C123" s="133" t="s">
        <v>81</v>
      </c>
      <c r="D123" s="133" t="s">
        <v>132</v>
      </c>
      <c r="E123" s="134" t="s">
        <v>567</v>
      </c>
      <c r="F123" s="135" t="s">
        <v>566</v>
      </c>
      <c r="G123" s="136" t="s">
        <v>568</v>
      </c>
      <c r="H123" s="137">
        <v>1</v>
      </c>
      <c r="I123" s="138"/>
      <c r="J123" s="139">
        <f>ROUND(I123*H123,2)</f>
        <v>0</v>
      </c>
      <c r="K123" s="135" t="s">
        <v>154</v>
      </c>
      <c r="L123" s="32"/>
      <c r="M123" s="140" t="s">
        <v>1</v>
      </c>
      <c r="N123" s="141" t="s">
        <v>38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569</v>
      </c>
      <c r="AT123" s="144" t="s">
        <v>132</v>
      </c>
      <c r="AU123" s="144" t="s">
        <v>83</v>
      </c>
      <c r="AY123" s="17" t="s">
        <v>128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7" t="s">
        <v>81</v>
      </c>
      <c r="BK123" s="145">
        <f>ROUND(I123*H123,2)</f>
        <v>0</v>
      </c>
      <c r="BL123" s="17" t="s">
        <v>569</v>
      </c>
      <c r="BM123" s="144" t="s">
        <v>570</v>
      </c>
    </row>
    <row r="124" spans="2:65" s="11" customFormat="1" ht="22.9" customHeight="1">
      <c r="B124" s="120"/>
      <c r="D124" s="121" t="s">
        <v>72</v>
      </c>
      <c r="E124" s="130" t="s">
        <v>571</v>
      </c>
      <c r="F124" s="130" t="s">
        <v>572</v>
      </c>
      <c r="I124" s="123"/>
      <c r="J124" s="131">
        <f>BK124</f>
        <v>0</v>
      </c>
      <c r="L124" s="120"/>
      <c r="M124" s="125"/>
      <c r="P124" s="126">
        <f>P125</f>
        <v>0</v>
      </c>
      <c r="R124" s="126">
        <f>R125</f>
        <v>0</v>
      </c>
      <c r="T124" s="127">
        <f>T125</f>
        <v>0</v>
      </c>
      <c r="AR124" s="121" t="s">
        <v>465</v>
      </c>
      <c r="AT124" s="128" t="s">
        <v>72</v>
      </c>
      <c r="AU124" s="128" t="s">
        <v>81</v>
      </c>
      <c r="AY124" s="121" t="s">
        <v>128</v>
      </c>
      <c r="BK124" s="129">
        <f>BK125</f>
        <v>0</v>
      </c>
    </row>
    <row r="125" spans="2:65" s="1" customFormat="1" ht="16.5" customHeight="1">
      <c r="B125" s="132"/>
      <c r="C125" s="133" t="s">
        <v>129</v>
      </c>
      <c r="D125" s="133" t="s">
        <v>132</v>
      </c>
      <c r="E125" s="134" t="s">
        <v>573</v>
      </c>
      <c r="F125" s="135" t="s">
        <v>572</v>
      </c>
      <c r="G125" s="136" t="s">
        <v>568</v>
      </c>
      <c r="H125" s="137">
        <v>1</v>
      </c>
      <c r="I125" s="138"/>
      <c r="J125" s="139">
        <f>ROUND(I125*H125,2)</f>
        <v>0</v>
      </c>
      <c r="K125" s="135" t="s">
        <v>154</v>
      </c>
      <c r="L125" s="32"/>
      <c r="M125" s="140" t="s">
        <v>1</v>
      </c>
      <c r="N125" s="141" t="s">
        <v>38</v>
      </c>
      <c r="P125" s="142">
        <f>O125*H125</f>
        <v>0</v>
      </c>
      <c r="Q125" s="142">
        <v>0</v>
      </c>
      <c r="R125" s="142">
        <f>Q125*H125</f>
        <v>0</v>
      </c>
      <c r="S125" s="142">
        <v>0</v>
      </c>
      <c r="T125" s="143">
        <f>S125*H125</f>
        <v>0</v>
      </c>
      <c r="AR125" s="144" t="s">
        <v>569</v>
      </c>
      <c r="AT125" s="144" t="s">
        <v>132</v>
      </c>
      <c r="AU125" s="144" t="s">
        <v>83</v>
      </c>
      <c r="AY125" s="17" t="s">
        <v>128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7" t="s">
        <v>81</v>
      </c>
      <c r="BK125" s="145">
        <f>ROUND(I125*H125,2)</f>
        <v>0</v>
      </c>
      <c r="BL125" s="17" t="s">
        <v>569</v>
      </c>
      <c r="BM125" s="144" t="s">
        <v>574</v>
      </c>
    </row>
    <row r="126" spans="2:65" s="11" customFormat="1" ht="22.9" customHeight="1">
      <c r="B126" s="120"/>
      <c r="D126" s="121" t="s">
        <v>72</v>
      </c>
      <c r="E126" s="130" t="s">
        <v>575</v>
      </c>
      <c r="F126" s="130" t="s">
        <v>576</v>
      </c>
      <c r="I126" s="123"/>
      <c r="J126" s="131">
        <f>BK126</f>
        <v>0</v>
      </c>
      <c r="L126" s="120"/>
      <c r="M126" s="125"/>
      <c r="P126" s="126">
        <f>P127</f>
        <v>0</v>
      </c>
      <c r="R126" s="126">
        <f>R127</f>
        <v>0</v>
      </c>
      <c r="T126" s="127">
        <f>T127</f>
        <v>0</v>
      </c>
      <c r="AR126" s="121" t="s">
        <v>465</v>
      </c>
      <c r="AT126" s="128" t="s">
        <v>72</v>
      </c>
      <c r="AU126" s="128" t="s">
        <v>81</v>
      </c>
      <c r="AY126" s="121" t="s">
        <v>128</v>
      </c>
      <c r="BK126" s="129">
        <f>BK127</f>
        <v>0</v>
      </c>
    </row>
    <row r="127" spans="2:65" s="1" customFormat="1" ht="16.5" customHeight="1">
      <c r="B127" s="132"/>
      <c r="C127" s="133" t="s">
        <v>83</v>
      </c>
      <c r="D127" s="133" t="s">
        <v>132</v>
      </c>
      <c r="E127" s="134" t="s">
        <v>577</v>
      </c>
      <c r="F127" s="135" t="s">
        <v>576</v>
      </c>
      <c r="G127" s="136" t="s">
        <v>568</v>
      </c>
      <c r="H127" s="137">
        <v>1</v>
      </c>
      <c r="I127" s="138"/>
      <c r="J127" s="139">
        <f>ROUND(I127*H127,2)</f>
        <v>0</v>
      </c>
      <c r="K127" s="135" t="s">
        <v>154</v>
      </c>
      <c r="L127" s="32"/>
      <c r="M127" s="184" t="s">
        <v>1</v>
      </c>
      <c r="N127" s="185" t="s">
        <v>38</v>
      </c>
      <c r="O127" s="186"/>
      <c r="P127" s="187">
        <f>O127*H127</f>
        <v>0</v>
      </c>
      <c r="Q127" s="187">
        <v>0</v>
      </c>
      <c r="R127" s="187">
        <f>Q127*H127</f>
        <v>0</v>
      </c>
      <c r="S127" s="187">
        <v>0</v>
      </c>
      <c r="T127" s="188">
        <f>S127*H127</f>
        <v>0</v>
      </c>
      <c r="AR127" s="144" t="s">
        <v>569</v>
      </c>
      <c r="AT127" s="144" t="s">
        <v>132</v>
      </c>
      <c r="AU127" s="144" t="s">
        <v>83</v>
      </c>
      <c r="AY127" s="17" t="s">
        <v>128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7" t="s">
        <v>81</v>
      </c>
      <c r="BK127" s="145">
        <f>ROUND(I127*H127,2)</f>
        <v>0</v>
      </c>
      <c r="BL127" s="17" t="s">
        <v>569</v>
      </c>
      <c r="BM127" s="144" t="s">
        <v>578</v>
      </c>
    </row>
    <row r="128" spans="2:65" s="1" customFormat="1" ht="6.95" customHeight="1">
      <c r="B128" s="44"/>
      <c r="C128" s="45"/>
      <c r="D128" s="45"/>
      <c r="E128" s="45"/>
      <c r="F128" s="45"/>
      <c r="G128" s="45"/>
      <c r="H128" s="45"/>
      <c r="I128" s="45"/>
      <c r="J128" s="45"/>
      <c r="K128" s="45"/>
      <c r="L128" s="32"/>
    </row>
  </sheetData>
  <autoFilter ref="C119:K127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14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8"/>
      <c r="C3" s="19"/>
      <c r="D3" s="19"/>
      <c r="E3" s="19"/>
      <c r="F3" s="19"/>
      <c r="G3" s="19"/>
      <c r="H3" s="20"/>
    </row>
    <row r="4" spans="2:8" ht="24.95" customHeight="1">
      <c r="B4" s="20"/>
      <c r="C4" s="21" t="s">
        <v>579</v>
      </c>
      <c r="H4" s="20"/>
    </row>
    <row r="5" spans="2:8" ht="12" customHeight="1">
      <c r="B5" s="20"/>
      <c r="C5" s="24" t="s">
        <v>13</v>
      </c>
      <c r="D5" s="226" t="s">
        <v>14</v>
      </c>
      <c r="E5" s="222"/>
      <c r="F5" s="222"/>
      <c r="H5" s="20"/>
    </row>
    <row r="6" spans="2:8" ht="36.950000000000003" customHeight="1">
      <c r="B6" s="20"/>
      <c r="C6" s="26" t="s">
        <v>16</v>
      </c>
      <c r="D6" s="223" t="s">
        <v>17</v>
      </c>
      <c r="E6" s="222"/>
      <c r="F6" s="222"/>
      <c r="H6" s="20"/>
    </row>
    <row r="7" spans="2:8" ht="16.5" customHeight="1">
      <c r="B7" s="20"/>
      <c r="C7" s="27" t="s">
        <v>22</v>
      </c>
      <c r="D7" s="52" t="str">
        <f>'Rekapitulace stavby'!AN8</f>
        <v>3. 11. 2023</v>
      </c>
      <c r="H7" s="20"/>
    </row>
    <row r="8" spans="2:8" s="1" customFormat="1" ht="10.9" customHeight="1">
      <c r="B8" s="32"/>
      <c r="H8" s="32"/>
    </row>
    <row r="9" spans="2:8" s="10" customFormat="1" ht="29.25" customHeight="1">
      <c r="B9" s="112"/>
      <c r="C9" s="113" t="s">
        <v>54</v>
      </c>
      <c r="D9" s="114" t="s">
        <v>55</v>
      </c>
      <c r="E9" s="114" t="s">
        <v>115</v>
      </c>
      <c r="F9" s="115" t="s">
        <v>580</v>
      </c>
      <c r="H9" s="112"/>
    </row>
    <row r="10" spans="2:8" s="1" customFormat="1" ht="26.45" customHeight="1">
      <c r="B10" s="32"/>
      <c r="C10" s="192" t="s">
        <v>581</v>
      </c>
      <c r="D10" s="192" t="s">
        <v>88</v>
      </c>
      <c r="H10" s="32"/>
    </row>
    <row r="11" spans="2:8" s="1" customFormat="1" ht="16.899999999999999" customHeight="1">
      <c r="B11" s="32"/>
      <c r="C11" s="193" t="s">
        <v>521</v>
      </c>
      <c r="D11" s="194" t="s">
        <v>521</v>
      </c>
      <c r="E11" s="195" t="s">
        <v>1</v>
      </c>
      <c r="F11" s="196">
        <v>0</v>
      </c>
      <c r="H11" s="32"/>
    </row>
    <row r="12" spans="2:8" s="1" customFormat="1" ht="16.899999999999999" customHeight="1">
      <c r="B12" s="32"/>
      <c r="C12" s="197" t="s">
        <v>521</v>
      </c>
      <c r="D12" s="197" t="s">
        <v>522</v>
      </c>
      <c r="E12" s="17" t="s">
        <v>1</v>
      </c>
      <c r="F12" s="198">
        <v>0</v>
      </c>
      <c r="H12" s="32"/>
    </row>
    <row r="13" spans="2:8" s="1" customFormat="1" ht="7.35" customHeight="1">
      <c r="B13" s="44"/>
      <c r="C13" s="45"/>
      <c r="D13" s="45"/>
      <c r="E13" s="45"/>
      <c r="F13" s="45"/>
      <c r="G13" s="45"/>
      <c r="H13" s="32"/>
    </row>
    <row r="14" spans="2:8" s="1" customFormat="1" ht="11.25"/>
  </sheetData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 01 - Stavební práce - ...</vt:lpstr>
      <vt:lpstr>SO 02 - Výplně otvorů</vt:lpstr>
      <vt:lpstr>SO 03 - Přípojka kanalizace</vt:lpstr>
      <vt:lpstr>SO 04 - VRN</vt:lpstr>
      <vt:lpstr>Seznam figur</vt:lpstr>
      <vt:lpstr>'Rekapitulace stavby'!Názvy_tisku</vt:lpstr>
      <vt:lpstr>'Seznam figur'!Názvy_tisku</vt:lpstr>
      <vt:lpstr>'SO 01 - Stavební práce - ...'!Názvy_tisku</vt:lpstr>
      <vt:lpstr>'SO 02 - Výplně otvorů'!Názvy_tisku</vt:lpstr>
      <vt:lpstr>'SO 03 - Přípojka kanalizace'!Názvy_tisku</vt:lpstr>
      <vt:lpstr>'SO 04 - VRN'!Názvy_tisku</vt:lpstr>
      <vt:lpstr>'Rekapitulace stavby'!Oblast_tisku</vt:lpstr>
      <vt:lpstr>'Seznam figur'!Oblast_tisku</vt:lpstr>
      <vt:lpstr>'SO 01 - Stavební práce - ...'!Oblast_tisku</vt:lpstr>
      <vt:lpstr>'SO 02 - Výplně otvorů'!Oblast_tisku</vt:lpstr>
      <vt:lpstr>'SO 03 - Přípojka kanalizace'!Oblast_tisku</vt:lpstr>
      <vt:lpstr>'SO 04 - VRN'!Oblast_tisku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cernosek@mestomimon.cz</dc:creator>
  <cp:lastModifiedBy>Černošek Zdeněk</cp:lastModifiedBy>
  <dcterms:created xsi:type="dcterms:W3CDTF">2023-11-09T10:43:36Z</dcterms:created>
  <dcterms:modified xsi:type="dcterms:W3CDTF">2023-11-14T12:37:32Z</dcterms:modified>
</cp:coreProperties>
</file>