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cernosek\Desktop\patro koupaliště\"/>
    </mc:Choice>
  </mc:AlternateContent>
  <xr:revisionPtr revIDLastSave="0" documentId="13_ncr:1_{020F8F8E-8160-4895-9042-DCBD13B4E0F7}" xr6:coauthVersionLast="47" xr6:coauthVersionMax="47" xr10:uidLastSave="{00000000-0000-0000-0000-000000000000}"/>
  <bookViews>
    <workbookView xWindow="3075" yWindow="3075" windowWidth="28800" windowHeight="15435" activeTab="1" xr2:uid="{00000000-000D-0000-FFFF-FFFF00000000}"/>
  </bookViews>
  <sheets>
    <sheet name="Rekapitulace stavby" sheetId="1" r:id="rId1"/>
    <sheet name="01 - Stavební část" sheetId="2" r:id="rId2"/>
    <sheet name="02 - ZTI + ÚT" sheetId="3" r:id="rId3"/>
    <sheet name="03 - Elektro" sheetId="4" r:id="rId4"/>
  </sheets>
  <definedNames>
    <definedName name="_xlnm._FilterDatabase" localSheetId="1" hidden="1">'01 - Stavební část'!$C$132:$K$310</definedName>
    <definedName name="_xlnm._FilterDatabase" localSheetId="2" hidden="1">'02 - ZTI + ÚT'!$C$127:$K$227</definedName>
    <definedName name="_xlnm._FilterDatabase" localSheetId="3" hidden="1">'03 - Elektro'!$C$126:$K$188</definedName>
    <definedName name="_xlnm.Print_Titles" localSheetId="1">'01 - Stavební část'!$132:$132</definedName>
    <definedName name="_xlnm.Print_Titles" localSheetId="2">'02 - ZTI + ÚT'!$127:$127</definedName>
    <definedName name="_xlnm.Print_Titles" localSheetId="3">'03 - Elektro'!$126:$126</definedName>
    <definedName name="_xlnm.Print_Titles" localSheetId="0">'Rekapitulace stavby'!$92:$92</definedName>
    <definedName name="_xlnm.Print_Area" localSheetId="1">'01 - Stavební část'!$C$4:$J$76,'01 - Stavební část'!$C$82:$J$112,'01 - Stavební část'!$C$118:$K$310</definedName>
    <definedName name="_xlnm.Print_Area" localSheetId="2">'02 - ZTI + ÚT'!$C$4:$J$76,'02 - ZTI + ÚT'!$C$82:$J$107,'02 - ZTI + ÚT'!$C$113:$K$227</definedName>
    <definedName name="_xlnm.Print_Area" localSheetId="3">'03 - Elektro'!$C$4:$J$76,'03 - Elektro'!$C$82:$J$106,'03 - Elektro'!$C$112:$K$188</definedName>
    <definedName name="_xlnm.Print_Area" localSheetId="0">'Rekapitulace stavby'!$D$4:$AO$76,'Rekapitulace stavby'!$C$82:$AQ$99</definedName>
  </definedNames>
  <calcPr calcId="191029"/>
</workbook>
</file>

<file path=xl/calcChain.xml><?xml version="1.0" encoding="utf-8"?>
<calcChain xmlns="http://schemas.openxmlformats.org/spreadsheetml/2006/main">
  <c r="J39" i="4" l="1"/>
  <c r="J38" i="4"/>
  <c r="AY98" i="1"/>
  <c r="J37" i="4"/>
  <c r="AX98" i="1" s="1"/>
  <c r="BI187" i="4"/>
  <c r="BH187" i="4"/>
  <c r="BG187" i="4"/>
  <c r="BF187" i="4"/>
  <c r="T187" i="4"/>
  <c r="R187" i="4"/>
  <c r="P187" i="4"/>
  <c r="BI185" i="4"/>
  <c r="BH185" i="4"/>
  <c r="BG185" i="4"/>
  <c r="BF185" i="4"/>
  <c r="T185" i="4"/>
  <c r="R185" i="4"/>
  <c r="P185" i="4"/>
  <c r="BI183" i="4"/>
  <c r="BH183" i="4"/>
  <c r="BG183" i="4"/>
  <c r="BF183" i="4"/>
  <c r="T183" i="4"/>
  <c r="T180" i="4" s="1"/>
  <c r="R183" i="4"/>
  <c r="P183" i="4"/>
  <c r="BI181" i="4"/>
  <c r="BH181" i="4"/>
  <c r="BG181" i="4"/>
  <c r="BF181" i="4"/>
  <c r="T181" i="4"/>
  <c r="R181" i="4"/>
  <c r="P181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68" i="4"/>
  <c r="BH168" i="4"/>
  <c r="BG168" i="4"/>
  <c r="BF168" i="4"/>
  <c r="T168" i="4"/>
  <c r="R168" i="4"/>
  <c r="P168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2" i="4"/>
  <c r="BH152" i="4"/>
  <c r="BG152" i="4"/>
  <c r="BF152" i="4"/>
  <c r="T152" i="4"/>
  <c r="T151" i="4"/>
  <c r="R152" i="4"/>
  <c r="R151" i="4"/>
  <c r="P152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T129" i="4"/>
  <c r="R130" i="4"/>
  <c r="R129" i="4" s="1"/>
  <c r="P130" i="4"/>
  <c r="P129" i="4" s="1"/>
  <c r="F121" i="4"/>
  <c r="E119" i="4"/>
  <c r="F91" i="4"/>
  <c r="E89" i="4"/>
  <c r="J26" i="4"/>
  <c r="E26" i="4"/>
  <c r="J124" i="4"/>
  <c r="J25" i="4"/>
  <c r="J23" i="4"/>
  <c r="E23" i="4"/>
  <c r="J123" i="4" s="1"/>
  <c r="J22" i="4"/>
  <c r="J20" i="4"/>
  <c r="E20" i="4"/>
  <c r="F124" i="4"/>
  <c r="J19" i="4"/>
  <c r="J17" i="4"/>
  <c r="E17" i="4"/>
  <c r="F123" i="4" s="1"/>
  <c r="J16" i="4"/>
  <c r="J14" i="4"/>
  <c r="J121" i="4"/>
  <c r="E7" i="4"/>
  <c r="E115" i="4" s="1"/>
  <c r="J39" i="3"/>
  <c r="J38" i="3"/>
  <c r="AY97" i="1" s="1"/>
  <c r="J37" i="3"/>
  <c r="AX97" i="1"/>
  <c r="BI226" i="3"/>
  <c r="BH226" i="3"/>
  <c r="BG226" i="3"/>
  <c r="BF226" i="3"/>
  <c r="T226" i="3"/>
  <c r="R226" i="3"/>
  <c r="P226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5" i="3"/>
  <c r="BH205" i="3"/>
  <c r="BG205" i="3"/>
  <c r="BF205" i="3"/>
  <c r="T205" i="3"/>
  <c r="R205" i="3"/>
  <c r="P205" i="3"/>
  <c r="BI202" i="3"/>
  <c r="BH202" i="3"/>
  <c r="BG202" i="3"/>
  <c r="BF202" i="3"/>
  <c r="T202" i="3"/>
  <c r="T201" i="3" s="1"/>
  <c r="R202" i="3"/>
  <c r="R201" i="3" s="1"/>
  <c r="P202" i="3"/>
  <c r="P201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F122" i="3"/>
  <c r="E120" i="3"/>
  <c r="F91" i="3"/>
  <c r="E89" i="3"/>
  <c r="J26" i="3"/>
  <c r="E26" i="3"/>
  <c r="J94" i="3" s="1"/>
  <c r="J25" i="3"/>
  <c r="J23" i="3"/>
  <c r="E23" i="3"/>
  <c r="J93" i="3"/>
  <c r="J22" i="3"/>
  <c r="J20" i="3"/>
  <c r="E20" i="3"/>
  <c r="F125" i="3" s="1"/>
  <c r="J19" i="3"/>
  <c r="J17" i="3"/>
  <c r="E17" i="3"/>
  <c r="F124" i="3"/>
  <c r="J16" i="3"/>
  <c r="J14" i="3"/>
  <c r="J91" i="3" s="1"/>
  <c r="E7" i="3"/>
  <c r="E116" i="3" s="1"/>
  <c r="J39" i="2"/>
  <c r="J38" i="2"/>
  <c r="AY96" i="1"/>
  <c r="J37" i="2"/>
  <c r="AX96" i="1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T155" i="2"/>
  <c r="R156" i="2"/>
  <c r="R155" i="2" s="1"/>
  <c r="P156" i="2"/>
  <c r="P155" i="2" s="1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1" i="2"/>
  <c r="BH141" i="2"/>
  <c r="BG141" i="2"/>
  <c r="BF141" i="2"/>
  <c r="T141" i="2"/>
  <c r="R141" i="2"/>
  <c r="P141" i="2"/>
  <c r="BI136" i="2"/>
  <c r="BH136" i="2"/>
  <c r="F38" i="2" s="1"/>
  <c r="BG136" i="2"/>
  <c r="F37" i="2" s="1"/>
  <c r="BF136" i="2"/>
  <c r="T136" i="2"/>
  <c r="T135" i="2"/>
  <c r="R136" i="2"/>
  <c r="R135" i="2"/>
  <c r="P136" i="2"/>
  <c r="P135" i="2" s="1"/>
  <c r="F127" i="2"/>
  <c r="E125" i="2"/>
  <c r="F91" i="2"/>
  <c r="E89" i="2"/>
  <c r="J26" i="2"/>
  <c r="E26" i="2"/>
  <c r="J130" i="2"/>
  <c r="J25" i="2"/>
  <c r="J23" i="2"/>
  <c r="E23" i="2"/>
  <c r="J129" i="2" s="1"/>
  <c r="J22" i="2"/>
  <c r="J20" i="2"/>
  <c r="E20" i="2"/>
  <c r="F130" i="2"/>
  <c r="J19" i="2"/>
  <c r="J17" i="2"/>
  <c r="E17" i="2"/>
  <c r="F129" i="2" s="1"/>
  <c r="J16" i="2"/>
  <c r="J14" i="2"/>
  <c r="J127" i="2"/>
  <c r="E7" i="2"/>
  <c r="E121" i="2" s="1"/>
  <c r="L90" i="1"/>
  <c r="AM90" i="1"/>
  <c r="AM89" i="1"/>
  <c r="L89" i="1"/>
  <c r="AM87" i="1"/>
  <c r="L87" i="1"/>
  <c r="L85" i="1"/>
  <c r="L84" i="1"/>
  <c r="J309" i="2"/>
  <c r="J307" i="2"/>
  <c r="BK304" i="2"/>
  <c r="BK302" i="2"/>
  <c r="J297" i="2"/>
  <c r="BK293" i="2"/>
  <c r="BK288" i="2"/>
  <c r="BK284" i="2"/>
  <c r="J282" i="2"/>
  <c r="J276" i="2"/>
  <c r="J271" i="2"/>
  <c r="J263" i="2"/>
  <c r="BK257" i="2"/>
  <c r="BK252" i="2"/>
  <c r="J248" i="2"/>
  <c r="BK243" i="2"/>
  <c r="BK238" i="2"/>
  <c r="BK233" i="2"/>
  <c r="BK218" i="2"/>
  <c r="BK213" i="2"/>
  <c r="J208" i="2"/>
  <c r="BK202" i="2"/>
  <c r="J190" i="2"/>
  <c r="BK184" i="2"/>
  <c r="J178" i="2"/>
  <c r="J170" i="2"/>
  <c r="BK167" i="2"/>
  <c r="J246" i="2"/>
  <c r="J238" i="2"/>
  <c r="J236" i="2"/>
  <c r="J231" i="2"/>
  <c r="BK225" i="2"/>
  <c r="J215" i="2"/>
  <c r="BK210" i="2"/>
  <c r="J205" i="2"/>
  <c r="J202" i="2"/>
  <c r="BK197" i="2"/>
  <c r="BK195" i="2"/>
  <c r="J193" i="2"/>
  <c r="J187" i="2"/>
  <c r="J181" i="2"/>
  <c r="J175" i="2"/>
  <c r="BK170" i="2"/>
  <c r="BK165" i="2"/>
  <c r="BK163" i="2"/>
  <c r="BK159" i="2"/>
  <c r="J156" i="2"/>
  <c r="J153" i="2"/>
  <c r="J151" i="2"/>
  <c r="J148" i="2"/>
  <c r="J141" i="2"/>
  <c r="BK136" i="2"/>
  <c r="J159" i="2"/>
  <c r="BK226" i="3"/>
  <c r="J226" i="3"/>
  <c r="BK224" i="3"/>
  <c r="J222" i="3"/>
  <c r="J217" i="3"/>
  <c r="J212" i="3"/>
  <c r="BK208" i="3"/>
  <c r="J202" i="3"/>
  <c r="BK197" i="3"/>
  <c r="BK193" i="3"/>
  <c r="BK189" i="3"/>
  <c r="J185" i="3"/>
  <c r="J181" i="3"/>
  <c r="BK176" i="3"/>
  <c r="J172" i="3"/>
  <c r="J166" i="3"/>
  <c r="BK164" i="3"/>
  <c r="J160" i="3"/>
  <c r="J155" i="3"/>
  <c r="J150" i="3"/>
  <c r="BK145" i="3"/>
  <c r="J141" i="3"/>
  <c r="BK137" i="3"/>
  <c r="J133" i="3"/>
  <c r="J224" i="3"/>
  <c r="BK217" i="3"/>
  <c r="BK212" i="3"/>
  <c r="J208" i="3"/>
  <c r="BK202" i="3"/>
  <c r="J197" i="3"/>
  <c r="BK191" i="3"/>
  <c r="BK187" i="3"/>
  <c r="BK185" i="3"/>
  <c r="BK181" i="3"/>
  <c r="J174" i="3"/>
  <c r="J170" i="3"/>
  <c r="J164" i="3"/>
  <c r="BK160" i="3"/>
  <c r="BK155" i="3"/>
  <c r="J153" i="3"/>
  <c r="J148" i="3"/>
  <c r="BK143" i="3"/>
  <c r="J139" i="3"/>
  <c r="BK135" i="3"/>
  <c r="J185" i="4"/>
  <c r="BK181" i="4"/>
  <c r="J176" i="4"/>
  <c r="BK172" i="4"/>
  <c r="J165" i="4"/>
  <c r="BK161" i="4"/>
  <c r="J157" i="4"/>
  <c r="J152" i="4"/>
  <c r="BK147" i="4"/>
  <c r="J143" i="4"/>
  <c r="BK139" i="4"/>
  <c r="J135" i="4"/>
  <c r="BK130" i="4"/>
  <c r="BK187" i="4"/>
  <c r="J181" i="4"/>
  <c r="BK176" i="4"/>
  <c r="J172" i="4"/>
  <c r="BK165" i="4"/>
  <c r="J161" i="4"/>
  <c r="BK157" i="4"/>
  <c r="BK152" i="4"/>
  <c r="J147" i="4"/>
  <c r="BK143" i="4"/>
  <c r="J139" i="4"/>
  <c r="BK135" i="4"/>
  <c r="J130" i="4"/>
  <c r="BK309" i="2"/>
  <c r="BK307" i="2"/>
  <c r="J304" i="2"/>
  <c r="J302" i="2"/>
  <c r="BK299" i="2"/>
  <c r="BK295" i="2"/>
  <c r="BK291" i="2"/>
  <c r="BK286" i="2"/>
  <c r="BK282" i="2"/>
  <c r="BK279" i="2"/>
  <c r="BK274" i="2"/>
  <c r="BK268" i="2"/>
  <c r="BK266" i="2"/>
  <c r="BK260" i="2"/>
  <c r="J254" i="2"/>
  <c r="BK246" i="2"/>
  <c r="BK241" i="2"/>
  <c r="BK236" i="2"/>
  <c r="BK231" i="2"/>
  <c r="J227" i="2"/>
  <c r="BK215" i="2"/>
  <c r="J210" i="2"/>
  <c r="BK205" i="2"/>
  <c r="BK193" i="2"/>
  <c r="BK187" i="2"/>
  <c r="BK181" i="2"/>
  <c r="BK175" i="2"/>
  <c r="BK173" i="2"/>
  <c r="J299" i="2"/>
  <c r="BK297" i="2"/>
  <c r="J295" i="2"/>
  <c r="J293" i="2"/>
  <c r="J291" i="2"/>
  <c r="J288" i="2"/>
  <c r="J286" i="2"/>
  <c r="J284" i="2"/>
  <c r="J279" i="2"/>
  <c r="BK276" i="2"/>
  <c r="J274" i="2"/>
  <c r="BK271" i="2"/>
  <c r="J268" i="2"/>
  <c r="J266" i="2"/>
  <c r="BK263" i="2"/>
  <c r="J260" i="2"/>
  <c r="J257" i="2"/>
  <c r="BK254" i="2"/>
  <c r="J252" i="2"/>
  <c r="BK248" i="2"/>
  <c r="J243" i="2"/>
  <c r="J241" i="2"/>
  <c r="J233" i="2"/>
  <c r="BK227" i="2"/>
  <c r="J225" i="2"/>
  <c r="J218" i="2"/>
  <c r="J213" i="2"/>
  <c r="BK208" i="2"/>
  <c r="BK199" i="2"/>
  <c r="J199" i="2"/>
  <c r="J197" i="2"/>
  <c r="J195" i="2"/>
  <c r="BK190" i="2"/>
  <c r="J184" i="2"/>
  <c r="BK178" i="2"/>
  <c r="J173" i="2"/>
  <c r="J167" i="2"/>
  <c r="J165" i="2"/>
  <c r="J163" i="2"/>
  <c r="BK156" i="2"/>
  <c r="BK153" i="2"/>
  <c r="BK151" i="2"/>
  <c r="BK148" i="2"/>
  <c r="BK141" i="2"/>
  <c r="J136" i="2"/>
  <c r="AS95" i="1"/>
  <c r="BK222" i="3"/>
  <c r="BK219" i="3"/>
  <c r="BK215" i="3"/>
  <c r="J210" i="3"/>
  <c r="J205" i="3"/>
  <c r="J199" i="3"/>
  <c r="BK195" i="3"/>
  <c r="J191" i="3"/>
  <c r="J187" i="3"/>
  <c r="BK183" i="3"/>
  <c r="J179" i="3"/>
  <c r="BK174" i="3"/>
  <c r="BK170" i="3"/>
  <c r="J168" i="3"/>
  <c r="BK162" i="3"/>
  <c r="J158" i="3"/>
  <c r="BK153" i="3"/>
  <c r="BK148" i="3"/>
  <c r="J143" i="3"/>
  <c r="BK139" i="3"/>
  <c r="J135" i="3"/>
  <c r="BK131" i="3"/>
  <c r="J219" i="3"/>
  <c r="J215" i="3"/>
  <c r="BK210" i="3"/>
  <c r="BK205" i="3"/>
  <c r="BK199" i="3"/>
  <c r="J195" i="3"/>
  <c r="J193" i="3"/>
  <c r="J189" i="3"/>
  <c r="J183" i="3"/>
  <c r="BK179" i="3"/>
  <c r="J176" i="3"/>
  <c r="BK172" i="3"/>
  <c r="BK168" i="3"/>
  <c r="BK166" i="3"/>
  <c r="J162" i="3"/>
  <c r="BK158" i="3"/>
  <c r="BK150" i="3"/>
  <c r="J145" i="3"/>
  <c r="BK141" i="3"/>
  <c r="J137" i="3"/>
  <c r="BK133" i="3"/>
  <c r="J131" i="3"/>
  <c r="J187" i="4"/>
  <c r="BK183" i="4"/>
  <c r="BK178" i="4"/>
  <c r="J174" i="4"/>
  <c r="J168" i="4"/>
  <c r="BK163" i="4"/>
  <c r="BK159" i="4"/>
  <c r="BK155" i="4"/>
  <c r="J149" i="4"/>
  <c r="J145" i="4"/>
  <c r="BK141" i="4"/>
  <c r="BK137" i="4"/>
  <c r="BK133" i="4"/>
  <c r="BK185" i="4"/>
  <c r="J183" i="4"/>
  <c r="J178" i="4"/>
  <c r="BK174" i="4"/>
  <c r="BK168" i="4"/>
  <c r="J163" i="4"/>
  <c r="J159" i="4"/>
  <c r="J155" i="4"/>
  <c r="BK149" i="4"/>
  <c r="BK145" i="4"/>
  <c r="J141" i="4"/>
  <c r="J137" i="4"/>
  <c r="J133" i="4"/>
  <c r="J36" i="2" l="1"/>
  <c r="AW96" i="1" s="1"/>
  <c r="BK140" i="2"/>
  <c r="J140" i="2" s="1"/>
  <c r="J101" i="2" s="1"/>
  <c r="R140" i="2"/>
  <c r="R134" i="2"/>
  <c r="BK158" i="2"/>
  <c r="J158" i="2"/>
  <c r="J103" i="2"/>
  <c r="T158" i="2"/>
  <c r="P189" i="2"/>
  <c r="R189" i="2"/>
  <c r="BK217" i="2"/>
  <c r="J217" i="2"/>
  <c r="J105" i="2" s="1"/>
  <c r="R217" i="2"/>
  <c r="BK240" i="2"/>
  <c r="J240" i="2"/>
  <c r="J106" i="2" s="1"/>
  <c r="T240" i="2"/>
  <c r="P251" i="2"/>
  <c r="BK259" i="2"/>
  <c r="J259" i="2" s="1"/>
  <c r="J109" i="2" s="1"/>
  <c r="T259" i="2"/>
  <c r="BK290" i="2"/>
  <c r="J290" i="2" s="1"/>
  <c r="J110" i="2" s="1"/>
  <c r="R290" i="2"/>
  <c r="BK306" i="2"/>
  <c r="J306" i="2" s="1"/>
  <c r="J111" i="2" s="1"/>
  <c r="R306" i="2"/>
  <c r="P130" i="3"/>
  <c r="T130" i="3"/>
  <c r="P147" i="3"/>
  <c r="T147" i="3"/>
  <c r="P178" i="3"/>
  <c r="R178" i="3"/>
  <c r="P204" i="3"/>
  <c r="T204" i="3"/>
  <c r="P214" i="3"/>
  <c r="T214" i="3"/>
  <c r="P221" i="3"/>
  <c r="T221" i="3"/>
  <c r="BK132" i="4"/>
  <c r="J132" i="4" s="1"/>
  <c r="J101" i="4" s="1"/>
  <c r="P132" i="4"/>
  <c r="R132" i="4"/>
  <c r="R128" i="4"/>
  <c r="R127" i="4" s="1"/>
  <c r="T132" i="4"/>
  <c r="BK154" i="4"/>
  <c r="J154" i="4"/>
  <c r="J103" i="4" s="1"/>
  <c r="P154" i="4"/>
  <c r="R154" i="4"/>
  <c r="T154" i="4"/>
  <c r="BK171" i="4"/>
  <c r="J171" i="4"/>
  <c r="J104" i="4" s="1"/>
  <c r="P171" i="4"/>
  <c r="R171" i="4"/>
  <c r="T171" i="4"/>
  <c r="T128" i="4" s="1"/>
  <c r="T127" i="4" s="1"/>
  <c r="BK180" i="4"/>
  <c r="J180" i="4"/>
  <c r="J105" i="4"/>
  <c r="P180" i="4"/>
  <c r="P128" i="4" s="1"/>
  <c r="P127" i="4" s="1"/>
  <c r="AU98" i="1" s="1"/>
  <c r="R180" i="4"/>
  <c r="P140" i="2"/>
  <c r="P134" i="2" s="1"/>
  <c r="T140" i="2"/>
  <c r="T134" i="2" s="1"/>
  <c r="P158" i="2"/>
  <c r="R158" i="2"/>
  <c r="BK189" i="2"/>
  <c r="J189" i="2" s="1"/>
  <c r="J104" i="2" s="1"/>
  <c r="T189" i="2"/>
  <c r="P217" i="2"/>
  <c r="T217" i="2"/>
  <c r="P240" i="2"/>
  <c r="R240" i="2"/>
  <c r="BK251" i="2"/>
  <c r="J251" i="2" s="1"/>
  <c r="J108" i="2" s="1"/>
  <c r="R251" i="2"/>
  <c r="T251" i="2"/>
  <c r="P259" i="2"/>
  <c r="R259" i="2"/>
  <c r="P290" i="2"/>
  <c r="T290" i="2"/>
  <c r="P306" i="2"/>
  <c r="T306" i="2"/>
  <c r="BK130" i="3"/>
  <c r="J130" i="3"/>
  <c r="J100" i="3" s="1"/>
  <c r="R130" i="3"/>
  <c r="BK147" i="3"/>
  <c r="J147" i="3"/>
  <c r="J101" i="3" s="1"/>
  <c r="R147" i="3"/>
  <c r="BK178" i="3"/>
  <c r="J178" i="3"/>
  <c r="J102" i="3" s="1"/>
  <c r="T178" i="3"/>
  <c r="BK204" i="3"/>
  <c r="J204" i="3"/>
  <c r="J104" i="3" s="1"/>
  <c r="R204" i="3"/>
  <c r="BK214" i="3"/>
  <c r="J214" i="3"/>
  <c r="J105" i="3" s="1"/>
  <c r="R214" i="3"/>
  <c r="BK221" i="3"/>
  <c r="J221" i="3"/>
  <c r="J106" i="3" s="1"/>
  <c r="R221" i="3"/>
  <c r="BK135" i="2"/>
  <c r="J135" i="2" s="1"/>
  <c r="J100" i="2" s="1"/>
  <c r="BK155" i="2"/>
  <c r="J155" i="2"/>
  <c r="J102" i="2"/>
  <c r="BK201" i="3"/>
  <c r="J201" i="3"/>
  <c r="J103" i="3" s="1"/>
  <c r="BK129" i="4"/>
  <c r="J129" i="4" s="1"/>
  <c r="J100" i="4" s="1"/>
  <c r="BK151" i="4"/>
  <c r="J151" i="4"/>
  <c r="J102" i="4" s="1"/>
  <c r="E85" i="4"/>
  <c r="J91" i="4"/>
  <c r="F94" i="4"/>
  <c r="BE130" i="4"/>
  <c r="BE133" i="4"/>
  <c r="BE137" i="4"/>
  <c r="BE141" i="4"/>
  <c r="BE143" i="4"/>
  <c r="BE147" i="4"/>
  <c r="BE152" i="4"/>
  <c r="BE155" i="4"/>
  <c r="BE163" i="4"/>
  <c r="BE172" i="4"/>
  <c r="BE174" i="4"/>
  <c r="BE176" i="4"/>
  <c r="BE181" i="4"/>
  <c r="BE183" i="4"/>
  <c r="BE187" i="4"/>
  <c r="F93" i="4"/>
  <c r="J93" i="4"/>
  <c r="J94" i="4"/>
  <c r="BE135" i="4"/>
  <c r="BE139" i="4"/>
  <c r="BE145" i="4"/>
  <c r="BE149" i="4"/>
  <c r="BE157" i="4"/>
  <c r="BE159" i="4"/>
  <c r="BE161" i="4"/>
  <c r="BE165" i="4"/>
  <c r="BE168" i="4"/>
  <c r="BE178" i="4"/>
  <c r="BE185" i="4"/>
  <c r="E85" i="3"/>
  <c r="F93" i="3"/>
  <c r="F94" i="3"/>
  <c r="J122" i="3"/>
  <c r="J124" i="3"/>
  <c r="J125" i="3"/>
  <c r="BE131" i="3"/>
  <c r="BE133" i="3"/>
  <c r="BE135" i="3"/>
  <c r="BE137" i="3"/>
  <c r="BE139" i="3"/>
  <c r="BE143" i="3"/>
  <c r="BE145" i="3"/>
  <c r="BE148" i="3"/>
  <c r="BE155" i="3"/>
  <c r="BE158" i="3"/>
  <c r="BE164" i="3"/>
  <c r="BE166" i="3"/>
  <c r="BE170" i="3"/>
  <c r="BE176" i="3"/>
  <c r="BE179" i="3"/>
  <c r="BE183" i="3"/>
  <c r="BE189" i="3"/>
  <c r="BE193" i="3"/>
  <c r="BE197" i="3"/>
  <c r="BE199" i="3"/>
  <c r="BE208" i="3"/>
  <c r="BE210" i="3"/>
  <c r="BE215" i="3"/>
  <c r="BE222" i="3"/>
  <c r="BE224" i="3"/>
  <c r="BE141" i="3"/>
  <c r="BE150" i="3"/>
  <c r="BE153" i="3"/>
  <c r="BE160" i="3"/>
  <c r="BE162" i="3"/>
  <c r="BE168" i="3"/>
  <c r="BE172" i="3"/>
  <c r="BE174" i="3"/>
  <c r="BE181" i="3"/>
  <c r="BE185" i="3"/>
  <c r="BE187" i="3"/>
  <c r="BE191" i="3"/>
  <c r="BE195" i="3"/>
  <c r="BE202" i="3"/>
  <c r="BE205" i="3"/>
  <c r="BE212" i="3"/>
  <c r="BE217" i="3"/>
  <c r="BE219" i="3"/>
  <c r="BE226" i="3"/>
  <c r="BE156" i="2"/>
  <c r="E85" i="2"/>
  <c r="J91" i="2"/>
  <c r="F93" i="2"/>
  <c r="J93" i="2"/>
  <c r="F94" i="2"/>
  <c r="J94" i="2"/>
  <c r="BE136" i="2"/>
  <c r="BE141" i="2"/>
  <c r="BE148" i="2"/>
  <c r="BE151" i="2"/>
  <c r="BE153" i="2"/>
  <c r="BE159" i="2"/>
  <c r="BE163" i="2"/>
  <c r="BE165" i="2"/>
  <c r="BE167" i="2"/>
  <c r="BE175" i="2"/>
  <c r="BE184" i="2"/>
  <c r="BE187" i="2"/>
  <c r="BE190" i="2"/>
  <c r="BE193" i="2"/>
  <c r="BE195" i="2"/>
  <c r="BE197" i="2"/>
  <c r="BE199" i="2"/>
  <c r="BE205" i="2"/>
  <c r="BE208" i="2"/>
  <c r="BE210" i="2"/>
  <c r="BE213" i="2"/>
  <c r="BE225" i="2"/>
  <c r="BE227" i="2"/>
  <c r="BE233" i="2"/>
  <c r="BE246" i="2"/>
  <c r="BE248" i="2"/>
  <c r="BE252" i="2"/>
  <c r="BE257" i="2"/>
  <c r="BE260" i="2"/>
  <c r="BE266" i="2"/>
  <c r="BE268" i="2"/>
  <c r="BE274" i="2"/>
  <c r="BE276" i="2"/>
  <c r="BE284" i="2"/>
  <c r="BE286" i="2"/>
  <c r="BE288" i="2"/>
  <c r="BE291" i="2"/>
  <c r="BE170" i="2"/>
  <c r="BE173" i="2"/>
  <c r="BE178" i="2"/>
  <c r="BE181" i="2"/>
  <c r="BE202" i="2"/>
  <c r="BE215" i="2"/>
  <c r="BE218" i="2"/>
  <c r="BE231" i="2"/>
  <c r="BE236" i="2"/>
  <c r="BE238" i="2"/>
  <c r="BE241" i="2"/>
  <c r="BE243" i="2"/>
  <c r="BE254" i="2"/>
  <c r="BE263" i="2"/>
  <c r="BE271" i="2"/>
  <c r="BE279" i="2"/>
  <c r="BE282" i="2"/>
  <c r="BE293" i="2"/>
  <c r="BE295" i="2"/>
  <c r="BE297" i="2"/>
  <c r="BE299" i="2"/>
  <c r="BE302" i="2"/>
  <c r="BE304" i="2"/>
  <c r="BE307" i="2"/>
  <c r="BE309" i="2"/>
  <c r="BB96" i="1"/>
  <c r="BC96" i="1"/>
  <c r="F39" i="2"/>
  <c r="BD96" i="1" s="1"/>
  <c r="AS94" i="1"/>
  <c r="F36" i="2"/>
  <c r="BA96" i="1" s="1"/>
  <c r="J36" i="3"/>
  <c r="AW97" i="1"/>
  <c r="F36" i="3"/>
  <c r="BA97" i="1"/>
  <c r="F37" i="3"/>
  <c r="BB97" i="1"/>
  <c r="F38" i="3"/>
  <c r="BC97" i="1"/>
  <c r="F39" i="3"/>
  <c r="BD97" i="1"/>
  <c r="J36" i="4"/>
  <c r="AW98" i="1"/>
  <c r="F39" i="4"/>
  <c r="BD98" i="1"/>
  <c r="F36" i="4"/>
  <c r="BA98" i="1"/>
  <c r="F37" i="4"/>
  <c r="BB98" i="1"/>
  <c r="F38" i="4"/>
  <c r="BC98" i="1"/>
  <c r="P129" i="3" l="1"/>
  <c r="P128" i="3"/>
  <c r="AU97" i="1" s="1"/>
  <c r="R129" i="3"/>
  <c r="R128" i="3" s="1"/>
  <c r="T250" i="2"/>
  <c r="T133" i="2"/>
  <c r="R250" i="2"/>
  <c r="R133" i="2"/>
  <c r="T129" i="3"/>
  <c r="T128" i="3" s="1"/>
  <c r="P250" i="2"/>
  <c r="P133" i="2" s="1"/>
  <c r="AU96" i="1" s="1"/>
  <c r="BK134" i="2"/>
  <c r="J134" i="2"/>
  <c r="J99" i="2"/>
  <c r="BK250" i="2"/>
  <c r="J250" i="2" s="1"/>
  <c r="J107" i="2" s="1"/>
  <c r="BK129" i="3"/>
  <c r="J129" i="3" s="1"/>
  <c r="J99" i="3" s="1"/>
  <c r="BK128" i="4"/>
  <c r="J128" i="4"/>
  <c r="J99" i="4"/>
  <c r="F35" i="2"/>
  <c r="AZ96" i="1" s="1"/>
  <c r="F35" i="3"/>
  <c r="AZ97" i="1" s="1"/>
  <c r="BC95" i="1"/>
  <c r="AY95" i="1" s="1"/>
  <c r="F35" i="4"/>
  <c r="AZ98" i="1"/>
  <c r="BA95" i="1"/>
  <c r="AW95" i="1"/>
  <c r="J35" i="2"/>
  <c r="AV96" i="1" s="1"/>
  <c r="AT96" i="1" s="1"/>
  <c r="J35" i="3"/>
  <c r="AV97" i="1"/>
  <c r="AT97" i="1"/>
  <c r="BB95" i="1"/>
  <c r="BB94" i="1" s="1"/>
  <c r="W31" i="1" s="1"/>
  <c r="J35" i="4"/>
  <c r="AV98" i="1"/>
  <c r="AT98" i="1"/>
  <c r="BD95" i="1"/>
  <c r="BD94" i="1" s="1"/>
  <c r="W33" i="1" s="1"/>
  <c r="BK133" i="2" l="1"/>
  <c r="J133" i="2"/>
  <c r="J98" i="2"/>
  <c r="BK128" i="3"/>
  <c r="J128" i="3"/>
  <c r="J98" i="3"/>
  <c r="BK127" i="4"/>
  <c r="J127" i="4"/>
  <c r="J32" i="4" s="1"/>
  <c r="AG98" i="1" s="1"/>
  <c r="AU95" i="1"/>
  <c r="AU94" i="1" s="1"/>
  <c r="AX95" i="1"/>
  <c r="BC94" i="1"/>
  <c r="W32" i="1" s="1"/>
  <c r="AX94" i="1"/>
  <c r="AZ95" i="1"/>
  <c r="AV95" i="1" s="1"/>
  <c r="AT95" i="1" s="1"/>
  <c r="BA94" i="1"/>
  <c r="W30" i="1" s="1"/>
  <c r="J41" i="4" l="1"/>
  <c r="J98" i="4"/>
  <c r="AN98" i="1"/>
  <c r="J32" i="3"/>
  <c r="AG97" i="1"/>
  <c r="J32" i="2"/>
  <c r="AG96" i="1"/>
  <c r="AY94" i="1"/>
  <c r="AZ94" i="1"/>
  <c r="W29" i="1"/>
  <c r="AW94" i="1"/>
  <c r="AK30" i="1"/>
  <c r="J41" i="2" l="1"/>
  <c r="J41" i="3"/>
  <c r="AN96" i="1"/>
  <c r="AN97" i="1"/>
  <c r="AG95" i="1"/>
  <c r="AG94" i="1" s="1"/>
  <c r="AK26" i="1" s="1"/>
  <c r="AV94" i="1"/>
  <c r="AK29" i="1" s="1"/>
  <c r="AK35" i="1" l="1"/>
  <c r="AN95" i="1"/>
  <c r="AT94" i="1"/>
  <c r="AN94" i="1" s="1"/>
</calcChain>
</file>

<file path=xl/sharedStrings.xml><?xml version="1.0" encoding="utf-8"?>
<sst xmlns="http://schemas.openxmlformats.org/spreadsheetml/2006/main" count="3601" uniqueCount="780">
  <si>
    <t>Export Komplet</t>
  </si>
  <si>
    <t/>
  </si>
  <si>
    <t>2.0</t>
  </si>
  <si>
    <t>ZAMOK</t>
  </si>
  <si>
    <t>False</t>
  </si>
  <si>
    <t>{e2e6478b-fe8c-4468-977b-1f7752023b6c}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</si>
  <si>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</si>
  <si>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</si>
  <si>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</si>
  <si>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</si>
  <si>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</si>
  <si>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</si>
  <si>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</si>
  <si>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</si>
  <si>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2024_05_07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</si>
  <si>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</si>
  <si>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</si>
  <si>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objektu zázemí Koupaliště v Mimoni</t>
  </si>
  <si>
    <t>KSO:</t>
  </si>
  <si>
    <t>CC-CZ:</t>
  </si>
  <si>
    <t>Místo:</t>
  </si>
  <si>
    <t xml:space="preserve"> </t>
  </si>
  <si>
    <t>Datum:</t>
  </si>
  <si>
    <t>29. 4. 2024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</si>
  <si>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</si>
  <si>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</si>
  <si>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</si>
  <si>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</si>
  <si>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</si>
  <si>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</si>
  <si>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</si>
  <si>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</si>
  <si>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</si>
  <si>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</si>
  <si>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</si>
  <si>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</si>
  <si>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</si>
  <si>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</si>
  <si>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</si>
  <si>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</si>
  <si>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</si>
  <si>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</si>
  <si>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</si>
  <si>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</si>
  <si>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</si>
  <si>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</si>
  <si>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</si>
  <si>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</si>
  <si>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</si>
  <si>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</si>
  <si>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</si>
  <si>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</si>
  <si>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</si>
  <si>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</si>
  <si>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</si>
  <si>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</si>
  <si>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</si>
  <si>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</si>
  <si>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</si>
  <si>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</si>
  <si>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</si>
  <si>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</si>
  <si>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</si>
  <si>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</si>
  <si>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</si>
  <si>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</si>
  <si>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</si>
  <si>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</si>
  <si>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</si>
  <si>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</si>
  <si>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</si>
  <si>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</si>
  <si>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</si>
  <si>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</si>
  <si>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</si>
  <si>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</si>
  <si>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</si>
  <si>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</si>
  <si>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Podkroví - vybudování zázemí se soc. zařízením</t>
  </si>
  <si>
    <t>STA</t>
  </si>
  <si>
    <t>1</t>
  </si>
  <si>
    <t>{82990041-df3e-4159-8f0d-0683fa9c8734}</t>
  </si>
  <si>
    <t>2</t>
  </si>
  <si>
    <t>/</t>
  </si>
  <si>
    <t>01</t>
  </si>
  <si>
    <t>Stavební část</t>
  </si>
  <si>
    <t>Soupis</t>
  </si>
  <si>
    <t>{f413b446-95c6-42eb-92b7-11694e1425ae}</t>
  </si>
  <si>
    <t>02</t>
  </si>
  <si>
    <t>ZTI + ÚT</t>
  </si>
  <si>
    <t>{beb3ab52-825c-4177-85b9-e2704a4ac744}</t>
  </si>
  <si>
    <t>03</t>
  </si>
  <si>
    <t>Elektro</t>
  </si>
  <si>
    <t>{1c60365c-73c4-4252-9e4d-336d5ff15468}</t>
  </si>
  <si>
    <t>KRYCÍ LIST SOUPISU PRACÍ</t>
  </si>
  <si>
    <t>Objekt:</t>
  </si>
  <si>
    <t>SO 01 - Podkroví - vybudování zázemí se soc. zařízením</t>
  </si>
  <si>
    <t>Soupis:</t>
  </si>
  <si>
    <t>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</si>
  <si>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</si>
  <si>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</si>
  <si>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</si>
  <si>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</si>
  <si>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</si>
  <si>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</si>
  <si>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</si>
  <si>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</si>
  <si>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</si>
  <si>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</si>
  <si>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</si>
  <si>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</si>
  <si>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</si>
  <si>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>PSV - Práce a dodávky PSV</t>
  </si>
  <si>
    <t xml:space="preserve">    713 - Izolace tepelné</t>
  </si>
  <si>
    <t xml:space="preserve">    763 - Konstrukce suché výstavby</t>
  </si>
  <si>
    <t xml:space="preserve">    766 - Konstrukce truhlářské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</si>
  <si>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</si>
  <si>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</si>
  <si>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</si>
  <si>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</si>
  <si>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</si>
  <si>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</si>
  <si>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</si>
  <si>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</si>
  <si>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</si>
  <si>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</si>
  <si>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</si>
  <si>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</si>
  <si>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</si>
  <si>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</si>
  <si>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</si>
  <si>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</si>
  <si>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</si>
  <si>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</si>
  <si>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</si>
  <si>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</si>
  <si>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311272031</t>
  </si>
  <si>
    <t>Zdivo z pórobetonových tvárnic hladkých přes P2 do P4 přes 450 do 600 kg/m3 na tenkovrstvou maltu tl 200 mm</t>
  </si>
  <si>
    <t>m2</t>
  </si>
  <si>
    <t>CS ÚRS 2024 01</t>
  </si>
  <si>
    <t>4</t>
  </si>
  <si>
    <t>1090320808</t>
  </si>
  <si>
    <t>PP</t>
  </si>
  <si>
    <t>Zdivo z pórobetonových tvárnic na tenké maltové lože, tl. zdiva 200 mm pevnost tvárnic přes P2 do P4, objemová hmotnost přes 450 do 600 kg/m3 hladkých</t>
  </si>
  <si>
    <t>VV</t>
  </si>
  <si>
    <t>"dozdívka pozednic"</t>
  </si>
  <si>
    <t>0,3*(12,17+22,3+15,6+8,1)</t>
  </si>
  <si>
    <t>6</t>
  </si>
  <si>
    <t>Úpravy povrchů, podlahy a osazování výplní</t>
  </si>
  <si>
    <t>612131121</t>
  </si>
  <si>
    <t>Penetrační disperzní nátěr vnitřních stěn nanášený ručně</t>
  </si>
  <si>
    <t>137120622</t>
  </si>
  <si>
    <t>Podkladní a spojovací vrstva vnitřních omítaných ploch penetrace disperzní nanášená ručně stěn</t>
  </si>
  <si>
    <t>"obvodové zdivo"</t>
  </si>
  <si>
    <t>1,5*(12,17+22,3+15,6+8,1)</t>
  </si>
  <si>
    <t>"štíty"</t>
  </si>
  <si>
    <t>(4,5*(7,5+9+7,5))/2</t>
  </si>
  <si>
    <t>Součet</t>
  </si>
  <si>
    <t>612311131</t>
  </si>
  <si>
    <t>Vápenný štuk vnitřních stěn tloušťky do 3 mm</t>
  </si>
  <si>
    <t>-1362566011</t>
  </si>
  <si>
    <t>Vápenný štuk vnitřních ploch tloušťky do 3 mm svislých konstrukcí stěn</t>
  </si>
  <si>
    <t>17,451</t>
  </si>
  <si>
    <t>619991001</t>
  </si>
  <si>
    <t>Zakrytí podlahy fólií</t>
  </si>
  <si>
    <t>-1768113960</t>
  </si>
  <si>
    <t>Zakrytí vnitřních ploch před znečištěním fólií včetně pozdějšího odkrytí podlah</t>
  </si>
  <si>
    <t>73</t>
  </si>
  <si>
    <t>622142001</t>
  </si>
  <si>
    <t>Potažení vnějších stěn sklovláknitým pletivem vtlačeným do tenkovrstvé hmoty</t>
  </si>
  <si>
    <t>CS ÚRS 2023 02</t>
  </si>
  <si>
    <t>512</t>
  </si>
  <si>
    <t>-1014019089</t>
  </si>
  <si>
    <t>Potažení vnějších ploch pletivem v ploše nebo pruzích, na plném podkladu sklovláknitým vtlačením do tmelu stěn</t>
  </si>
  <si>
    <t>998</t>
  </si>
  <si>
    <t>Přesun hmot</t>
  </si>
  <si>
    <t>5</t>
  </si>
  <si>
    <t>998018002</t>
  </si>
  <si>
    <t>Přesun hmot pro budovy ruční pro budovy v přes 6 do 12 m</t>
  </si>
  <si>
    <t>t</t>
  </si>
  <si>
    <t>338025674</t>
  </si>
  <si>
    <t>Přesun hmot pro budovy občanské výstavby, bydlení, výrobu a služby ruční (bez užití mechanizace) vodorovná dopravní vzdálenost do 100 m pro budovy s jakoukoliv nosnou konstrukcí výšky přes 6 do 12 m</t>
  </si>
  <si>
    <t>771</t>
  </si>
  <si>
    <t>Podlahy z dlaždic</t>
  </si>
  <si>
    <t>771111011</t>
  </si>
  <si>
    <t>Vysátí podkladu před pokládkou dlažby</t>
  </si>
  <si>
    <t>16</t>
  </si>
  <si>
    <t>1989006073</t>
  </si>
  <si>
    <t>"m.č. 2.03 - 2.08"</t>
  </si>
  <si>
    <t>11,11+2,53+3,11+2,25+3,11+2,25</t>
  </si>
  <si>
    <t>7</t>
  </si>
  <si>
    <t>771121011</t>
  </si>
  <si>
    <t>Nátěr penetrační na podlahu</t>
  </si>
  <si>
    <t>190412474</t>
  </si>
  <si>
    <t>8</t>
  </si>
  <si>
    <t>771151012</t>
  </si>
  <si>
    <t>Samonivelační stěrka podlah pevnosti 20 MPa tl přes 3 do 5 mm</t>
  </si>
  <si>
    <t>855031267</t>
  </si>
  <si>
    <t>Příprava podkladu před provedením dlažby samonivelační stěrka min.pevnosti 20 MPa, tloušťky přes 3 do 5 mm</t>
  </si>
  <si>
    <t>9</t>
  </si>
  <si>
    <t>771474112</t>
  </si>
  <si>
    <t>Montáž soklů z dlaždic keramických rovných flexibilní lepidlo v přes 65 do 90 mm</t>
  </si>
  <si>
    <t>m</t>
  </si>
  <si>
    <t>705565674</t>
  </si>
  <si>
    <t>7,5+7,5+5+4</t>
  </si>
  <si>
    <t>10</t>
  </si>
  <si>
    <t>M</t>
  </si>
  <si>
    <t>59761184</t>
  </si>
  <si>
    <t>sokl keramický mrazuvzdorný povrch hladký/matný tl do 10mm výšky přes 65 do 90mm</t>
  </si>
  <si>
    <t>32</t>
  </si>
  <si>
    <t>-749479444</t>
  </si>
  <si>
    <t>24*1,1 'Přepočtené koeficientem množství</t>
  </si>
  <si>
    <t>11</t>
  </si>
  <si>
    <t>771574414</t>
  </si>
  <si>
    <t>Montáž podlah keramických hladkých lepených cementovým flexibilním lepidlem přes 4 do 6 ks/m2</t>
  </si>
  <si>
    <t>1294502633</t>
  </si>
  <si>
    <t>Montáž podlah z dlaždic keramických lepených cementovým flexibilním lepidlem hladkých, tloušťky do 10 mm přes 4 do 6 ks/m2</t>
  </si>
  <si>
    <t>59761131</t>
  </si>
  <si>
    <t>dlažba keramická slinutá mrazuvzdorná povrch hladký/leštěný tl do 10mm přes 4 do 6ks/m2</t>
  </si>
  <si>
    <t>-1442038430</t>
  </si>
  <si>
    <t>24,36*1,15 'Přepočtené koeficientem množství</t>
  </si>
  <si>
    <t>13</t>
  </si>
  <si>
    <t>771591112</t>
  </si>
  <si>
    <t>Izolace pod dlažbu nátěrem nebo stěrkou ve dvou vrstvách</t>
  </si>
  <si>
    <t>-860769795</t>
  </si>
  <si>
    <t>Izolace podlahy pod dlažbu nátěrem nebo stěrkou ve dvou vrstvách</t>
  </si>
  <si>
    <t>3,11*2</t>
  </si>
  <si>
    <t>14</t>
  </si>
  <si>
    <t>771591115</t>
  </si>
  <si>
    <t>Podlahy spárování silikonem</t>
  </si>
  <si>
    <t>955796351</t>
  </si>
  <si>
    <t>Podlahy - dokončovací práce spárování silikonem</t>
  </si>
  <si>
    <t>24+6+6+4+4</t>
  </si>
  <si>
    <t>15</t>
  </si>
  <si>
    <t>771591264</t>
  </si>
  <si>
    <t>Izolace těsnícími pásy mezi podlahou a stěnou</t>
  </si>
  <si>
    <t>901457560</t>
  </si>
  <si>
    <t>Izolace podlahy pod dlažbu těsnícími izolačními pásy mezi podlahou a stěnu</t>
  </si>
  <si>
    <t>6+6</t>
  </si>
  <si>
    <t>998771102</t>
  </si>
  <si>
    <t>Přesun hmot tonážní pro podlahy z dlaždic v objektech v přes 6 do 12 m</t>
  </si>
  <si>
    <t>-313410815</t>
  </si>
  <si>
    <t>776</t>
  </si>
  <si>
    <t>Podlahy povlakové</t>
  </si>
  <si>
    <t>17</t>
  </si>
  <si>
    <t>776111311</t>
  </si>
  <si>
    <t>Vysátí podkladu povlakových podlah</t>
  </si>
  <si>
    <t>-144172548</t>
  </si>
  <si>
    <t>21,65*2+130,45</t>
  </si>
  <si>
    <t>18</t>
  </si>
  <si>
    <t>776121112</t>
  </si>
  <si>
    <t>Vodou ředitelná penetrace savého podkladu povlakových podlah</t>
  </si>
  <si>
    <t>1741235637</t>
  </si>
  <si>
    <t>19</t>
  </si>
  <si>
    <t>776141111</t>
  </si>
  <si>
    <t>Stěrka podlahová nivelační pro vyrovnání podkladu povlakových podlah pevnosti 20 MPa tl do 3 mm</t>
  </si>
  <si>
    <t>-2054639173</t>
  </si>
  <si>
    <t>20</t>
  </si>
  <si>
    <t>776221111</t>
  </si>
  <si>
    <t>Lepení pásů z PVC standardním lepidlem</t>
  </si>
  <si>
    <t>-1543337773</t>
  </si>
  <si>
    <t>28412285</t>
  </si>
  <si>
    <t>krytina podlahová heterogenní tl 2mm</t>
  </si>
  <si>
    <t>1519366219</t>
  </si>
  <si>
    <t>173,75*1,15</t>
  </si>
  <si>
    <t>24</t>
  </si>
  <si>
    <t>776411111</t>
  </si>
  <si>
    <t>Montáž obvodových soklíků výšky do 80 mm</t>
  </si>
  <si>
    <t>-392662008</t>
  </si>
  <si>
    <t>Montáž soklíků lepením obvodových, výšky do 80 mm</t>
  </si>
  <si>
    <t>6*6+9*2+15,6*2</t>
  </si>
  <si>
    <t>25</t>
  </si>
  <si>
    <t>28342165</t>
  </si>
  <si>
    <t>lišta podlahová PVC zakončovací s fabionem</t>
  </si>
  <si>
    <t>-1947514206</t>
  </si>
  <si>
    <t>85,2*1,02 'Přepočtené koeficientem množství</t>
  </si>
  <si>
    <t>26</t>
  </si>
  <si>
    <t>776421311</t>
  </si>
  <si>
    <t>Montáž přechodových samolepících lišt</t>
  </si>
  <si>
    <t>406617088</t>
  </si>
  <si>
    <t>Montáž lišt přechodových samolepících</t>
  </si>
  <si>
    <t>27</t>
  </si>
  <si>
    <t>59054130</t>
  </si>
  <si>
    <t>profil přechodový nerezový samolepící 35mm</t>
  </si>
  <si>
    <t>2011674061</t>
  </si>
  <si>
    <t>3*1,02 'Přepočtené koeficientem množství</t>
  </si>
  <si>
    <t>28</t>
  </si>
  <si>
    <t>776991121</t>
  </si>
  <si>
    <t>Základní čištění nově položených podlahovin vysátím a setřením vlhkým mopem</t>
  </si>
  <si>
    <t>654875165</t>
  </si>
  <si>
    <t>Ostatní práce údržba nových podlahovin po pokládce čištění základní</t>
  </si>
  <si>
    <t>29</t>
  </si>
  <si>
    <t>998776102</t>
  </si>
  <si>
    <t>Přesun hmot tonážní pro podlahy povlakové v objektech v přes 6 do 12 m</t>
  </si>
  <si>
    <t>-1151063782</t>
  </si>
  <si>
    <t>781</t>
  </si>
  <si>
    <t>Dokončovací práce - obklady</t>
  </si>
  <si>
    <t>30</t>
  </si>
  <si>
    <t>781111011</t>
  </si>
  <si>
    <t>Ometení (oprášení) stěny při přípravě podkladu</t>
  </si>
  <si>
    <t>-1999585370</t>
  </si>
  <si>
    <t>"sprchy"</t>
  </si>
  <si>
    <t>(1,5*2,2)*4*2</t>
  </si>
  <si>
    <t>"WC"</t>
  </si>
  <si>
    <t>(1,2*1,5)*4*2</t>
  </si>
  <si>
    <t>31</t>
  </si>
  <si>
    <t>781121011</t>
  </si>
  <si>
    <t>Nátěr penetrační na stěnu</t>
  </si>
  <si>
    <t>2040405895</t>
  </si>
  <si>
    <t>781131112</t>
  </si>
  <si>
    <t>Izolace pod obklad nátěrem nebo stěrkou ve dvou vrstvách</t>
  </si>
  <si>
    <t>485029978</t>
  </si>
  <si>
    <t>35</t>
  </si>
  <si>
    <t>781472214</t>
  </si>
  <si>
    <t>Montáž obkladů keramických hladkých lepených cementovým flexibilním lepidlem přes 4 do 6 ks/m2</t>
  </si>
  <si>
    <t>1739412808</t>
  </si>
  <si>
    <t>Montáž keramických obkladů stěn lepených cementovým flexibilním lepidlem hladkých přes 4 do 6 ks/m2</t>
  </si>
  <si>
    <t>36</t>
  </si>
  <si>
    <t>59761707</t>
  </si>
  <si>
    <t>obklad keramický nemrazuvzdorný povrch hladký/lesklý tl do 10mm přes 4 do 6ks/m2</t>
  </si>
  <si>
    <t>-99324817</t>
  </si>
  <si>
    <t>40,8*1,15 'Přepočtené koeficientem množství</t>
  </si>
  <si>
    <t>37</t>
  </si>
  <si>
    <t>998781102</t>
  </si>
  <si>
    <t>Přesun hmot tonážní pro obklady keramické v objektech v přes 6 do 12 m</t>
  </si>
  <si>
    <t>998237136</t>
  </si>
  <si>
    <t>38</t>
  </si>
  <si>
    <t>998781181</t>
  </si>
  <si>
    <t>Příplatek k přesunu hmot tonážní 781 prováděný bez použití mechanizace</t>
  </si>
  <si>
    <t>-551971390</t>
  </si>
  <si>
    <t>783</t>
  </si>
  <si>
    <t>Dokončovací práce - nátěry</t>
  </si>
  <si>
    <t>39</t>
  </si>
  <si>
    <t>783327100</t>
  </si>
  <si>
    <t>Nátěr kovových zárubní včetně obroušení</t>
  </si>
  <si>
    <t>kus</t>
  </si>
  <si>
    <t>307740455</t>
  </si>
  <si>
    <t>40</t>
  </si>
  <si>
    <t>784111011</t>
  </si>
  <si>
    <t>Obroušení podkladu omítnutého v místnostech v do 3,80 m</t>
  </si>
  <si>
    <t>-1905219618</t>
  </si>
  <si>
    <t>102*2+141,255-40,8</t>
  </si>
  <si>
    <t>41</t>
  </si>
  <si>
    <t>784181101</t>
  </si>
  <si>
    <t>Základní akrylátová jednonásobná bezbarvá penetrace podkladu v místnostech v do 3,80 m</t>
  </si>
  <si>
    <t>-436640438</t>
  </si>
  <si>
    <t>43</t>
  </si>
  <si>
    <t>784211121</t>
  </si>
  <si>
    <t>Dvojnásobné bílé malby ze směsí za mokra středně oděruvzdorných v místnostech v do 3,80 m</t>
  </si>
  <si>
    <t>-872880927</t>
  </si>
  <si>
    <t>PSV</t>
  </si>
  <si>
    <t>Práce a dodávky PSV</t>
  </si>
  <si>
    <t>713</t>
  </si>
  <si>
    <t>Izolace tepelné</t>
  </si>
  <si>
    <t>76</t>
  </si>
  <si>
    <t>713111111</t>
  </si>
  <si>
    <t>Montáž izolace tepelné vrchem stropů volně kladenými rohožemi, pásy, dílci, deskami</t>
  </si>
  <si>
    <t>CS ÚRS 2023 01</t>
  </si>
  <si>
    <t>-1784813941</t>
  </si>
  <si>
    <t>Montáž tepelné izolace stropů rohožemi, pásy, dílci, deskami, bloky (izolační materiál ve specifikaci) vrchem bez překrytí lepenkou kladenými volně</t>
  </si>
  <si>
    <t>77</t>
  </si>
  <si>
    <t>59590821_R</t>
  </si>
  <si>
    <t>deska minerální vlny tepelně a kročejově izolační tl 30mm</t>
  </si>
  <si>
    <t>-1330161801</t>
  </si>
  <si>
    <t>deska dřevovláknitá tepelně izolační tl 25mm</t>
  </si>
  <si>
    <t>198,12*1,05 'Přepočtené koeficientem množství</t>
  </si>
  <si>
    <t>78</t>
  </si>
  <si>
    <t>998713102</t>
  </si>
  <si>
    <t>Přesun hmot tonážní pro izolace tepelné v objektech v přes 6 do 12 m</t>
  </si>
  <si>
    <t>-2081214104</t>
  </si>
  <si>
    <t>Přesun hmot pro izolace tepelné stanovený z hmotnosti přesunovaného materiálu vodorovná dopravní vzdálenost do 50 m v objektech výšky přes 6 m do 12 m</t>
  </si>
  <si>
    <t>763</t>
  </si>
  <si>
    <t>Konstrukce suché výstavby</t>
  </si>
  <si>
    <t>46</t>
  </si>
  <si>
    <t>763111437</t>
  </si>
  <si>
    <t>SDK příčka tl 150 mm profil CW+UW 100 desky 2xH2 12,5 s izolací EI 60 Rw do 56 dB</t>
  </si>
  <si>
    <t>1036059588</t>
  </si>
  <si>
    <t>Příčka ze sádrokartonových desek s nosnou konstrukcí z jednoduchých ocelových profilů UW, CW dvojitě opláštěná deskami impregnovanými H2 tl. 2 x 12,5 mm EI 60, příčka tl. 150 mm, profil 100, s izolací, Rw do 56 dB</t>
  </si>
  <si>
    <t>(7,5+6+1+3+3+3+3+3+4,5)*3</t>
  </si>
  <si>
    <t>47</t>
  </si>
  <si>
    <t>763111726</t>
  </si>
  <si>
    <t>SDK příčka lišta na ochranu volných hran</t>
  </si>
  <si>
    <t>33920056</t>
  </si>
  <si>
    <t>Příčka ze sádrokartonových desek ostatní konstrukce a práce na příčkách ze sádrokartonových desek ochrana rohů lišta na ochranu volných hran vysoce pevná a nárazu odolná</t>
  </si>
  <si>
    <t>20*3</t>
  </si>
  <si>
    <t>48</t>
  </si>
  <si>
    <t>763111741</t>
  </si>
  <si>
    <t>Montáž parotěsné zábrany do SDK příčky</t>
  </si>
  <si>
    <t>-241770975</t>
  </si>
  <si>
    <t>Příčka ze sádrokartonových desek ostatní konstrukce a práce na příčkách ze sádrokartonových desek montáž parotěsné zábrany</t>
  </si>
  <si>
    <t>49</t>
  </si>
  <si>
    <t>28329276</t>
  </si>
  <si>
    <t>fólie PE vyztužená pro parotěsnou vrstvu (reakce na oheň - třída E) 140g/m2</t>
  </si>
  <si>
    <t>2128101926</t>
  </si>
  <si>
    <t>102*1,1235 'Přepočtené koeficientem množství</t>
  </si>
  <si>
    <t>79</t>
  </si>
  <si>
    <t>763153421</t>
  </si>
  <si>
    <t>SDK podlaha z dílců DFRIEH2 tl 25 mm</t>
  </si>
  <si>
    <t>1824018885</t>
  </si>
  <si>
    <t>Podlaha ze sádrokartonových desek ze systémových dílců z desek konstrukčních protipožárních impregnovaných DFRIEH2 tl. 25 mm</t>
  </si>
  <si>
    <t>198,12</t>
  </si>
  <si>
    <t>54</t>
  </si>
  <si>
    <t>763181311</t>
  </si>
  <si>
    <t>Montáž jednokřídlové kovové zárubně do SDK příčky</t>
  </si>
  <si>
    <t>1183208957</t>
  </si>
  <si>
    <t>Výplně otvorů konstrukcí ze sádrokartonových desek montáž zárubně kovové s konstrukcí jednokřídlové</t>
  </si>
  <si>
    <t>55</t>
  </si>
  <si>
    <t>55331594</t>
  </si>
  <si>
    <t>zárubeň jednokřídlá ocelová pro sádrokartonové příčky tl stěny 110-150mm rozměru 700/1970, 2100mm</t>
  </si>
  <si>
    <t>-487775828</t>
  </si>
  <si>
    <t>P</t>
  </si>
  <si>
    <t>Poznámka k položce:_x000D_
S, SH, SP</t>
  </si>
  <si>
    <t>57</t>
  </si>
  <si>
    <t>55331596</t>
  </si>
  <si>
    <t>zárubeň jednokřídlá ocelová pro sádrokartonové příčky tl stěny 110-150mm rozměru 900/1970, 2100mm</t>
  </si>
  <si>
    <t>2133565409</t>
  </si>
  <si>
    <t>58</t>
  </si>
  <si>
    <t>763181422</t>
  </si>
  <si>
    <t>Ztužující výplň otvoru pro dveře s UA a UW profilem pro příčky přes 3,25 do 3,75 m</t>
  </si>
  <si>
    <t>-1098683726</t>
  </si>
  <si>
    <t>Výplně otvorů konstrukcí ze sádrokartonových desek ztužující výplň otvoru pro dveře s UA a UW profilem, výšky příčky přes 3,25 do 3,75 m</t>
  </si>
  <si>
    <t>80</t>
  </si>
  <si>
    <t>998763303</t>
  </si>
  <si>
    <t>Přesun hmot tonážní pro sádrokartonové konstrukce v objektech v přes 12 do 24 m</t>
  </si>
  <si>
    <t>-251377666</t>
  </si>
  <si>
    <t>Přesun hmot pro konstrukce montované z desek sádrokartonových, sádrovláknitých, cementovláknitých nebo cementových stanovený z hmotnosti přesunovaného materiálu vodorovná dopravní vzdálenost do 50 m v objektech výšky přes 12 do 24 m</t>
  </si>
  <si>
    <t>62</t>
  </si>
  <si>
    <t>998763332</t>
  </si>
  <si>
    <t>Přesun hmot tonážní pro konstrukce montované z desek ruční v objektech v přes 6 do 12 m</t>
  </si>
  <si>
    <t>1718250476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</si>
  <si>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</si>
  <si>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81</t>
  </si>
  <si>
    <t>998763381</t>
  </si>
  <si>
    <t>Příplatek k přesunu hmot tonážní 763 SDK prováděný bez použití mechanizace</t>
  </si>
  <si>
    <t>1155716671</t>
  </si>
  <si>
    <t>Přesun hmot pro konstrukce montované z desek sádrokartonových, sádrovláknitých, cementovláknitých nebo cementových Příplatek k cenám za přesun prováděný bez použití mechanizace pro jakoukoliv výšku objektu</t>
  </si>
  <si>
    <t>766</t>
  </si>
  <si>
    <t>Konstrukce truhlářské</t>
  </si>
  <si>
    <t>63</t>
  </si>
  <si>
    <t>766660001</t>
  </si>
  <si>
    <t>Montáž dveřních křídel otvíravých jednokřídlových š do 0,8 m do ocelové zárubně</t>
  </si>
  <si>
    <t>894952682</t>
  </si>
  <si>
    <t>64</t>
  </si>
  <si>
    <t>61162013</t>
  </si>
  <si>
    <t>dveře jednokřídlé voštinové povrch fóliový plné 700x1970-2100mm</t>
  </si>
  <si>
    <t>153639052</t>
  </si>
  <si>
    <t>68</t>
  </si>
  <si>
    <t>766660172</t>
  </si>
  <si>
    <t>Montáž dveřních křídel otvíravých jednokřídlových š přes 0,8 m do obložkové zárubně</t>
  </si>
  <si>
    <t>671963112</t>
  </si>
  <si>
    <t>69</t>
  </si>
  <si>
    <t>61162087</t>
  </si>
  <si>
    <t>dveře jednokřídlé dřevotřískové povrch laminátový plné 900x1970-2100mm</t>
  </si>
  <si>
    <t>132587327</t>
  </si>
  <si>
    <t>70</t>
  </si>
  <si>
    <t>766694126</t>
  </si>
  <si>
    <t>Montáž parapetních desek dřevěných nebo plastových š přes 30 cm</t>
  </si>
  <si>
    <t>-1160481735</t>
  </si>
  <si>
    <t>Montáž ostatních truhlářských konstrukcí parapetních desek dřevěných nebo plastových šířky přes 300 mm</t>
  </si>
  <si>
    <t>6*1,25</t>
  </si>
  <si>
    <t>71</t>
  </si>
  <si>
    <t>61144404</t>
  </si>
  <si>
    <t>parapet plastový vnitřní š 400mm</t>
  </si>
  <si>
    <t>-1794468736</t>
  </si>
  <si>
    <t>72</t>
  </si>
  <si>
    <t>998766102</t>
  </si>
  <si>
    <t>Přesun hmot tonážní pro kce truhlářské v objektech v přes 6 do 12 m</t>
  </si>
  <si>
    <t>142107538</t>
  </si>
  <si>
    <t>767</t>
  </si>
  <si>
    <t>Konstrukce zámečnické</t>
  </si>
  <si>
    <t>74</t>
  </si>
  <si>
    <t>767163121</t>
  </si>
  <si>
    <t>Montáž přímého kovového zábradlí z dílců do betonu v rovině</t>
  </si>
  <si>
    <t>1637874276</t>
  </si>
  <si>
    <t>Montáž kompletního kovového zábradlí přímého z dílců v rovině (na rovné ploše) kotveného do betonu</t>
  </si>
  <si>
    <t>75</t>
  </si>
  <si>
    <t>55342284</t>
  </si>
  <si>
    <t>zábradlí rám z jeklu 50*50 mm, výplň tyče hranaté 20*20 mm, žárově zinkované s povrchovou úpravou, v. 900 mm</t>
  </si>
  <si>
    <t>-1102703414</t>
  </si>
  <si>
    <t>zábradlí s hranatým sloupkem a hranatými pruty s horním kotvením</t>
  </si>
  <si>
    <t>02 - ZTI + ÚT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</si>
  <si>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</si>
  <si>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</si>
  <si>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</si>
  <si>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</si>
  <si>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</si>
  <si>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</si>
  <si>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</si>
  <si>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721</t>
  </si>
  <si>
    <t>Zdravotechnika - vnitřní kanalizace</t>
  </si>
  <si>
    <t>721174005</t>
  </si>
  <si>
    <t>Potrubí kanalizační z PP svodné DN 110</t>
  </si>
  <si>
    <t>-860297372</t>
  </si>
  <si>
    <t>Potrubí z trub polypropylenových svodné (ležaté) DN 110</t>
  </si>
  <si>
    <t>721174042</t>
  </si>
  <si>
    <t>Potrubí kanalizační z PP připojovací DN 40</t>
  </si>
  <si>
    <t>1701396105</t>
  </si>
  <si>
    <t>Potrubí z trub polypropylenových připojovací DN 40</t>
  </si>
  <si>
    <t>721174043</t>
  </si>
  <si>
    <t>Potrubí kanalizační z PP připojovací DN 50</t>
  </si>
  <si>
    <t>288008314</t>
  </si>
  <si>
    <t>Potrubí z trub polypropylenových připojovací DN 50</t>
  </si>
  <si>
    <t>721174063</t>
  </si>
  <si>
    <t>Potrubí kanalizační z PP větrací DN 110</t>
  </si>
  <si>
    <t>2090884334</t>
  </si>
  <si>
    <t>Potrubí z trub polypropylenových větrací DN 110</t>
  </si>
  <si>
    <t>721226511</t>
  </si>
  <si>
    <t>Zápachová uzávěrka podomítková pro pračku a myčku DN 40</t>
  </si>
  <si>
    <t>1440136171</t>
  </si>
  <si>
    <t>Zápachové uzávěrky podomítkové (Pe) s krycí deskou pro pračku a myčku DN 40</t>
  </si>
  <si>
    <t>721274126</t>
  </si>
  <si>
    <t>Přivzdušňovací ventil vnitřní odpadních potrubí DN 110</t>
  </si>
  <si>
    <t>793201848</t>
  </si>
  <si>
    <t>Ventily přivzdušňovací odpadních potrubí vnitřní DN 110</t>
  </si>
  <si>
    <t>721290111</t>
  </si>
  <si>
    <t>Zkouška těsnosti potrubí kanalizace vodou DN do 125</t>
  </si>
  <si>
    <t>1763344742</t>
  </si>
  <si>
    <t>Zkouška těsnosti kanalizace v objektech vodou do DN 125</t>
  </si>
  <si>
    <t>998721102</t>
  </si>
  <si>
    <t>Přesun hmot tonážní pro vnitřní kanalizace v objektech v přes 6 do 12 m</t>
  </si>
  <si>
    <t>1318524552</t>
  </si>
  <si>
    <t>Přesun hmot pro vnitřní kanalizace stanovený z hmotnosti přesunovaného materiálu vodorovná dopravní vzdálenost do 50 m v objektech výšky přes 6 do 12 m</t>
  </si>
  <si>
    <t>722</t>
  </si>
  <si>
    <t>Zdravotechnika - vnitřní vodovod</t>
  </si>
  <si>
    <t>722176112</t>
  </si>
  <si>
    <t>Montáž potrubí plastové spojované svary polyfuzně D přes 16 do 20 mm</t>
  </si>
  <si>
    <t>1131377385</t>
  </si>
  <si>
    <t>Montáž potrubí z plastových trub svařovaných polyfuzně D přes 16 do 20 mm</t>
  </si>
  <si>
    <t>28615100</t>
  </si>
  <si>
    <t>trubka tlaková PPR řada PN 10 20x2,2x4000mm</t>
  </si>
  <si>
    <t>1282208158</t>
  </si>
  <si>
    <t>28*1,03 'Přepočtené koeficientem množství</t>
  </si>
  <si>
    <t>722176114</t>
  </si>
  <si>
    <t>Montáž potrubí plastové spojované svary polyfuzně D přes 22 do 32 mm</t>
  </si>
  <si>
    <t>-638514430</t>
  </si>
  <si>
    <t>Montáž potrubí z plastových trub svařovaných polyfuzně D přes 25 do 32 mm</t>
  </si>
  <si>
    <t>28615105</t>
  </si>
  <si>
    <t>trubka tlaková PPR řada PN 10 25x2,3x4000mm</t>
  </si>
  <si>
    <t>-2102918631</t>
  </si>
  <si>
    <t>25*1,03 'Přepočtené koeficientem množství</t>
  </si>
  <si>
    <t>722181123</t>
  </si>
  <si>
    <t>Ochrana vodovodního potrubí zvuk tlumícími objímkami DN do 25 mm</t>
  </si>
  <si>
    <t>1550855223</t>
  </si>
  <si>
    <t>Ochrana potrubí zvuk tlumícími objímkami DN do 25 mm</t>
  </si>
  <si>
    <t>722181221</t>
  </si>
  <si>
    <t>Ochrana vodovodního potrubí přilepenými termoizolačními trubicemi z PE tl přes 6 do 9 mm DN do 22 mm</t>
  </si>
  <si>
    <t>563756491</t>
  </si>
  <si>
    <t>Ochrana potrubí termoizolačními trubicemi z pěnového polyetylenu PE přilepenými v příčných a podélných spojích, tloušťky izolace přes 6 do 9 mm, vnitřního průměru izolace DN do 22 mm</t>
  </si>
  <si>
    <t>722181222</t>
  </si>
  <si>
    <t>Ochrana vodovodního potrubí přilepenými termoizolačními trubicemi z PE tl přes 6 do 9 mm DN přes 22 do 45 mm</t>
  </si>
  <si>
    <t>-814213092</t>
  </si>
  <si>
    <t>Ochrana potrubí termoizolačními trubicemi z pěnového polyetylenu PE přilepenými v příčných a podélných spojích, tloušťky izolace přes 6 do 9 mm, vnitřního průměru izolace DN přes 22 do 45 mm</t>
  </si>
  <si>
    <t>722190401</t>
  </si>
  <si>
    <t>Vyvedení a upevnění výpustku DN do 25</t>
  </si>
  <si>
    <t>-1911085740</t>
  </si>
  <si>
    <t>Zřízení přípojek na potrubí vyvedení a upevnění výpustek do DN 25</t>
  </si>
  <si>
    <t>722240123</t>
  </si>
  <si>
    <t>Kohout kulový plastový PPR DN 25</t>
  </si>
  <si>
    <t>-1910494531</t>
  </si>
  <si>
    <t>Armatury z plastických hmot kohouty (PPR) kulové DN 25</t>
  </si>
  <si>
    <t>722249122</t>
  </si>
  <si>
    <t>Montáž armatury plastové PPR DN 20 ostatní typ</t>
  </si>
  <si>
    <t>-978059482</t>
  </si>
  <si>
    <t>Armatury z plastických hmot montáž vodovodních armatur z plastických hmot ostatních typů DN 20</t>
  </si>
  <si>
    <t>28654336</t>
  </si>
  <si>
    <t>kohout kulový PPR D 20mm</t>
  </si>
  <si>
    <t>966898750</t>
  </si>
  <si>
    <t>722290215</t>
  </si>
  <si>
    <t>Zkouška těsnosti vodovodního potrubí hrdlového nebo přírubového DN do 100</t>
  </si>
  <si>
    <t>1850924528</t>
  </si>
  <si>
    <t>Zkoušky, proplach a desinfekce vodovodního potrubí zkoušky těsnosti vodovodního potrubí hrdlového nebo přírubového do DN 100</t>
  </si>
  <si>
    <t>722290234</t>
  </si>
  <si>
    <t>Proplach a dezinfekce vodovodního potrubí DN do 80</t>
  </si>
  <si>
    <t>623334622</t>
  </si>
  <si>
    <t>Zkoušky, proplach a desinfekce vodovodního potrubí proplach a desinfekce vodovodního potrubí do DN 80</t>
  </si>
  <si>
    <t>22</t>
  </si>
  <si>
    <t>998722102</t>
  </si>
  <si>
    <t>Přesun hmot tonážní pro vnitřní vodovod v objektech v přes 6 do 12 m</t>
  </si>
  <si>
    <t>-1634825658</t>
  </si>
  <si>
    <t>Přesun hmot pro vnitřní vodovod stanovený z hmotnosti přesunovaného materiálu vodorovná dopravní vzdálenost do 50 m v objektech výšky přes 6 do 12 m</t>
  </si>
  <si>
    <t>725</t>
  </si>
  <si>
    <t>Zdravotechnika - zařizovací předměty</t>
  </si>
  <si>
    <t>23</t>
  </si>
  <si>
    <t>725112001</t>
  </si>
  <si>
    <t>Klozet keramický standardní samostatně stojící s hlubokým splachováním odpad vodorovný</t>
  </si>
  <si>
    <t>soubor</t>
  </si>
  <si>
    <t>-665467879</t>
  </si>
  <si>
    <t>Zařízení záchodů klozety keramické standardní samostatně stojící s hlubokým splachováním odpad vodorovný</t>
  </si>
  <si>
    <t>725211604</t>
  </si>
  <si>
    <t>Umyvadlo keramické bílé šířky 650 mm bez krytu na sifon připevněné na stěnu šrouby</t>
  </si>
  <si>
    <t>-1794359424</t>
  </si>
  <si>
    <t>Umyvadla keramická bílá bez výtokových armatur připevněná na stěnu šrouby bez sloupu nebo krytu na sifon, šířka umyvadla 650 mm</t>
  </si>
  <si>
    <t>725241112</t>
  </si>
  <si>
    <t>Vanička sprchová akrylátová čtvercová 900x900 mm</t>
  </si>
  <si>
    <t>1235442383</t>
  </si>
  <si>
    <t>Sprchové vaničky akrylátové čtvercové 900x900 mm</t>
  </si>
  <si>
    <t>725244143</t>
  </si>
  <si>
    <t>Dveře sprchové polorámové skleněné tl. 6 mm otvíravé jednokřídlové do niky na vaničku šířky 900 mm</t>
  </si>
  <si>
    <t>339085178</t>
  </si>
  <si>
    <t>Sprchové dveře a zástěny dveře sprchové do niky polorámové skleněné tl. 6 mm dveře otvíravé jednokřídlové, na vaničku šířky 900 mm</t>
  </si>
  <si>
    <t>725311121</t>
  </si>
  <si>
    <t>Dřez jednoduchý nerezový se zápachovou uzávěrkou s odkapávací plochou 560x480 mm a miskou</t>
  </si>
  <si>
    <t>-1210191870</t>
  </si>
  <si>
    <t>Dřezy bez výtokových armatur jednoduché se zápachovou uzávěrkou nerezové s odkapávací plochou 560x480 mm a miskou</t>
  </si>
  <si>
    <t>725532124</t>
  </si>
  <si>
    <t>Elektrický ohřívač zásobníkový akumulační závěsný svislý 160 l / 2 kW</t>
  </si>
  <si>
    <t>-2142489720</t>
  </si>
  <si>
    <t>Elektrické ohřívače zásobníkové beztlakové přepadové akumulační s pojistným ventilem závěsné svislé objem nádrže (příkon) 160 l (2,0 kW)</t>
  </si>
  <si>
    <t>725822613</t>
  </si>
  <si>
    <t>Baterie umyvadlová stojánková páková s výpustí</t>
  </si>
  <si>
    <t>-456644847</t>
  </si>
  <si>
    <t>Baterie umyvadlové stojánkové pákové s výpustí</t>
  </si>
  <si>
    <t>725849411</t>
  </si>
  <si>
    <t>Montáž baterie sprchové nástěnná s nastavitelnou výškou sprchy</t>
  </si>
  <si>
    <t>1567733816</t>
  </si>
  <si>
    <t>Baterie sprchové montáž nástěnných baterií s nastavitelnou výškou sprchy</t>
  </si>
  <si>
    <t>55145594</t>
  </si>
  <si>
    <t>baterie sprchová páková 150mm chrom</t>
  </si>
  <si>
    <t>1566959676</t>
  </si>
  <si>
    <t>725851315</t>
  </si>
  <si>
    <t>Ventil odpadní dřezový s přepadem G 6/4"</t>
  </si>
  <si>
    <t>947629114</t>
  </si>
  <si>
    <t>Ventily odpadní pro zařizovací předměty dřezové s přepadem G 6/4"</t>
  </si>
  <si>
    <t>33</t>
  </si>
  <si>
    <t>998725102</t>
  </si>
  <si>
    <t>Přesun hmot tonážní pro zařizovací předměty v objektech v přes 6 do 12 m</t>
  </si>
  <si>
    <t>-1112073369</t>
  </si>
  <si>
    <t>Přesun hmot pro zařizovací předměty stanovený z hmotnosti přesunovaného materiálu vodorovná dopravní vzdálenost do 50 m v objektech výšky přes 6 do 12 m</t>
  </si>
  <si>
    <t>732</t>
  </si>
  <si>
    <t>Ústřední vytápění - strojovny</t>
  </si>
  <si>
    <t>34</t>
  </si>
  <si>
    <t>732294116</t>
  </si>
  <si>
    <t>Elektrická topná jednotka šroubovací 6/4" o výkonu 6,0 kW</t>
  </si>
  <si>
    <t>172150827</t>
  </si>
  <si>
    <t>733</t>
  </si>
  <si>
    <t>Ústřední vytápění - rozvodné potrubí</t>
  </si>
  <si>
    <t>733222303</t>
  </si>
  <si>
    <t>Potrubí měděné polotvrdé spojované lisováním D 18x1 mm</t>
  </si>
  <si>
    <t>426173520</t>
  </si>
  <si>
    <t>Potrubí z trubek měděných polotvrdých spojovaných lisováním PN 16, T= +110°C Ø 18/1</t>
  </si>
  <si>
    <t>22*4+15,6*4</t>
  </si>
  <si>
    <t>733291101</t>
  </si>
  <si>
    <t>Zkouška těsnosti potrubí měděné D do 35x1,5</t>
  </si>
  <si>
    <t>1636992068</t>
  </si>
  <si>
    <t>Zkoušky těsnosti potrubí z trubek měděných Ø do 35/1,5</t>
  </si>
  <si>
    <t>733811221</t>
  </si>
  <si>
    <t>Ochrana potrubí ústředního vytápění termoizolačními trubicemi z PE tl přes 6 do 9 mm DN do 22 mm</t>
  </si>
  <si>
    <t>132064668</t>
  </si>
  <si>
    <t>Ochrana potrubí termoizolačními trubicemi z pěnového polyetylenu PE přilepenými v příčných a podélných spojích, tloušťky izolace přes 6 do 9 mm, vnitřního průměru izolace DN do 22 mm</t>
  </si>
  <si>
    <t>998733102</t>
  </si>
  <si>
    <t>Přesun hmot tonážní pro rozvody potrubí v objektech v přes 6 do 12 m</t>
  </si>
  <si>
    <t>1845920703</t>
  </si>
  <si>
    <t>Přesun hmot pro rozvody potrubí stanovený z hmotnosti přesunovaného materiálu vodorovná dopravní vzdálenost do 50 m v objektech výšky přes 6 do 12 m</t>
  </si>
  <si>
    <t>734</t>
  </si>
  <si>
    <t>Ústřední vytápění - armatury</t>
  </si>
  <si>
    <t>734209113</t>
  </si>
  <si>
    <t>Montáž armatury závitové s dvěma závity G 1/2</t>
  </si>
  <si>
    <t>-1366863042</t>
  </si>
  <si>
    <t>Montáž závitových armatur se 2 závity G 1/2 (DN 15)</t>
  </si>
  <si>
    <t>55121215</t>
  </si>
  <si>
    <t>ventil termostatický rohový s ruční hlavou 1/2"</t>
  </si>
  <si>
    <t>227383527</t>
  </si>
  <si>
    <t>734211115</t>
  </si>
  <si>
    <t>Ventil závitový odvzdušňovací G 1/2 PN 10 do 120°C otopných těles</t>
  </si>
  <si>
    <t>1675351875</t>
  </si>
  <si>
    <t>Ventily odvzdušňovací závitové otopných těles PN 6 do 120°C G 1/2</t>
  </si>
  <si>
    <t>735</t>
  </si>
  <si>
    <t>Ústřední vytápění - otopná tělesa</t>
  </si>
  <si>
    <t>42</t>
  </si>
  <si>
    <t>735151356</t>
  </si>
  <si>
    <t>Otopné těleso panelové dvoudeskové bez přídavné přestupní plochy výška/délka 500/900 mm výkon 754 W</t>
  </si>
  <si>
    <t>-1340225503</t>
  </si>
  <si>
    <t>Otopná tělesa panelová dvoudesková PN 1,0 MPa, T do 110°C bez přídavné přestupní plochy výšky tělesa 500 mm stavební délky / výkonu 900 mm / 754 W</t>
  </si>
  <si>
    <t>735164512</t>
  </si>
  <si>
    <t>Montáž otopného tělesa trubkového na stěnu v tělesa přes 1500 mm</t>
  </si>
  <si>
    <t>206737915</t>
  </si>
  <si>
    <t>Otopná tělesa trubková montáž těles na stěnu výšky tělesa přes 1500 mm</t>
  </si>
  <si>
    <t>44</t>
  </si>
  <si>
    <t>54153072</t>
  </si>
  <si>
    <t>těleso trubkové přímotopné elektrické 1810x600mm 700W</t>
  </si>
  <si>
    <t>-1578363771</t>
  </si>
  <si>
    <t>03 - Elektro</t>
  </si>
  <si>
    <t xml:space="preserve">    740 - Elektromontáže - zkoušky a revize</t>
  </si>
  <si>
    <t xml:space="preserve">    741 - Elektroinstalace - silnoproud</t>
  </si>
  <si>
    <t xml:space="preserve">    742 - Elektromontáže - rozvodný systém</t>
  </si>
  <si>
    <t xml:space="preserve">    744 - Elektromontáže - rozvody vodičů měděných</t>
  </si>
  <si>
    <t xml:space="preserve">    747 - Elektromontáže - kompletace rozvodů</t>
  </si>
  <si>
    <t xml:space="preserve">    748 - Elektromontáže - osvětlovací zařízení a svítidla</t>
  </si>
  <si>
    <t>740</t>
  </si>
  <si>
    <t>Elektromontáže - zkoušky a revize</t>
  </si>
  <si>
    <t>741810003</t>
  </si>
  <si>
    <t>Celková prohlídka elektrického rozvodu a zařízení přes 0,5 do 1 milionu Kč</t>
  </si>
  <si>
    <t>-1725957966</t>
  </si>
  <si>
    <t>741</t>
  </si>
  <si>
    <t>Elektroinstalace - silnoproud</t>
  </si>
  <si>
    <t>741112001</t>
  </si>
  <si>
    <t>Montáž krabice zapuštěná plastová kruhová</t>
  </si>
  <si>
    <t>934992523</t>
  </si>
  <si>
    <t>741122015</t>
  </si>
  <si>
    <t>Montáž kabel Cu bez ukončení uložený pod omítku plný kulatý 3x1,5 mm2 (např. CYKY)</t>
  </si>
  <si>
    <t>1164109882</t>
  </si>
  <si>
    <t>741122016</t>
  </si>
  <si>
    <t>Montáž kabel Cu bez ukončení uložený pod omítku plný kulatý 3x2,5 až 6 mm2 (např. CYKY)</t>
  </si>
  <si>
    <t>1889471141</t>
  </si>
  <si>
    <t>741122032</t>
  </si>
  <si>
    <t>Montáž kabel Cu bez ukončení uložený pod omítku plný kulatý 5x4 až 6 mm2 (např. CYKY)</t>
  </si>
  <si>
    <t>1543959588</t>
  </si>
  <si>
    <t>741130001</t>
  </si>
  <si>
    <t>Ukončení vodič izolovaný do 2,5 mm2 v rozváděči nebo na přístroji</t>
  </si>
  <si>
    <t>1462141260</t>
  </si>
  <si>
    <t>741130004</t>
  </si>
  <si>
    <t>Ukončení vodič izolovaný do 6 mm2 v rozváděči nebo na přístroji</t>
  </si>
  <si>
    <t>578924469</t>
  </si>
  <si>
    <t>741310212</t>
  </si>
  <si>
    <t>Montáž ovladač (polo)zapuštěný šroubové připojení 1/0-tlačítkový zapínací se zapojením vodičů</t>
  </si>
  <si>
    <t>-1958263114</t>
  </si>
  <si>
    <t>741313002</t>
  </si>
  <si>
    <t>Montáž zásuvka (polo)zapuštěná bezšroubové připojení 2P+PE dvojí zapojení - průběžná se zapojením vodičů</t>
  </si>
  <si>
    <t>-298277720</t>
  </si>
  <si>
    <t>741372061</t>
  </si>
  <si>
    <t>Montáž svítidlo LED interiérové přisazené stropní hranaté nebo kruhové do 0,09 m2 se zapojením vodičů</t>
  </si>
  <si>
    <t>-463093206</t>
  </si>
  <si>
    <t>742</t>
  </si>
  <si>
    <t>Elektromontáže - rozvodný systém</t>
  </si>
  <si>
    <t>Pol3</t>
  </si>
  <si>
    <t>rouzvaděč RP</t>
  </si>
  <si>
    <t>1179753985</t>
  </si>
  <si>
    <t>744</t>
  </si>
  <si>
    <t>Elektromontáže - rozvody vodičů měděných</t>
  </si>
  <si>
    <t>34111030</t>
  </si>
  <si>
    <t>kabel instalační jádro Cu plné izolace PVC plášť PVC 450/750V (CYKY) 3x1,5mm2</t>
  </si>
  <si>
    <t>359052214</t>
  </si>
  <si>
    <t>34111036</t>
  </si>
  <si>
    <t>kabel instalační jádro Cu plné izolace PVC plášť PVC 450/750V (CYKY) 3x2,5mm2</t>
  </si>
  <si>
    <t>-1313137278</t>
  </si>
  <si>
    <t>34111100</t>
  </si>
  <si>
    <t>kabel instalační jádro Cu plné izolace PVC plášť PVC 450/750V (CYKY) 5x6mm2</t>
  </si>
  <si>
    <t>-1621987539</t>
  </si>
  <si>
    <t>Pol6</t>
  </si>
  <si>
    <t>kabel UTP Cat.5e vč. montáže</t>
  </si>
  <si>
    <t>-1865496282</t>
  </si>
  <si>
    <t>Pol7</t>
  </si>
  <si>
    <t>kabel COAX 75ohm vč. montáže</t>
  </si>
  <si>
    <t>811039542</t>
  </si>
  <si>
    <t>Pol10</t>
  </si>
  <si>
    <t>Trubka ohebná 16mm vč. montáže</t>
  </si>
  <si>
    <t>-524629130</t>
  </si>
  <si>
    <t>"rozvody slaboproudu ve zdech, podlahách" 100</t>
  </si>
  <si>
    <t>Pol11</t>
  </si>
  <si>
    <t>Elektroinstalační lišty v dekoru světlého dřeva vč. rohů, koncovek a montáže</t>
  </si>
  <si>
    <t>-952697453</t>
  </si>
  <si>
    <t>"rozvody pro osvětlení 2.NP"150</t>
  </si>
  <si>
    <t>747</t>
  </si>
  <si>
    <t>Elektromontáže - kompletace rozvodů</t>
  </si>
  <si>
    <t>345355099</t>
  </si>
  <si>
    <t>spínač jednopólový 10A Ř1 IP20</t>
  </si>
  <si>
    <t>-417560619</t>
  </si>
  <si>
    <t>34555121</t>
  </si>
  <si>
    <t>zásuvka 2násobná 16A bílá</t>
  </si>
  <si>
    <t>-263304138</t>
  </si>
  <si>
    <t>34571521</t>
  </si>
  <si>
    <t>krabice pod omítku PVC odbočná kruhová D 70mm s víčkem a svorkovnicí</t>
  </si>
  <si>
    <t>1348750571</t>
  </si>
  <si>
    <t>34571511</t>
  </si>
  <si>
    <t>krabice přístrojová instalační 500V, D 69mmx30mm</t>
  </si>
  <si>
    <t>-2115724153</t>
  </si>
  <si>
    <t>748</t>
  </si>
  <si>
    <t>Elektromontáže - osvětlovací zařízení a svítidla</t>
  </si>
  <si>
    <t>3481441100</t>
  </si>
  <si>
    <t>A Závěsné/přisazené, LED svítidlo, matná ALDP mřížka, UGR&lt;19  IP65  1 x LED, 37W, 4450lm, Ra80, 4000K</t>
  </si>
  <si>
    <t>1941300076</t>
  </si>
  <si>
    <t>Pol14</t>
  </si>
  <si>
    <t>LED pásky na kleštiny a krokve ve 2.NP (místnost 2.09) vč. profilů, kabeláže a montáže</t>
  </si>
  <si>
    <t>-88534551</t>
  </si>
  <si>
    <t>Pol15</t>
  </si>
  <si>
    <t>Zdroj pro LED pásky stmívatelný 240W</t>
  </si>
  <si>
    <t>1120338091</t>
  </si>
  <si>
    <t>3483324215</t>
  </si>
  <si>
    <t>N2  Nouzové svítidlo Přisazené LED  EXIT s piktogramem  1 x ETE/1W , 1W, 50lm, Ra80, 4000K</t>
  </si>
  <si>
    <t>388646371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</si>
</sst>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73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7" t="s">
        <v>14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R5" s="19"/>
      <c r="BE5" s="19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98" t="s">
        <v>17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R6" s="19"/>
      <c r="BE6" s="19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95"/>
      <c r="BS8" s="16" t="s">
        <v>6</v>
      </c>
    </row>
    <row r="9" spans="1:74" ht="14.45" customHeight="1">
      <c r="B9" s="19"/>
      <c r="AR9" s="19"/>
      <c r="BE9" s="19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95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195"/>
      <c r="BS11" s="16" t="s">
        <v>6</v>
      </c>
    </row>
    <row r="12" spans="1:74" ht="6.95" customHeight="1">
      <c r="B12" s="19"/>
      <c r="AR12" s="19"/>
      <c r="BE12" s="195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195"/>
      <c r="BS13" s="16" t="s">
        <v>6</v>
      </c>
    </row>
    <row r="14" spans="1:74" ht="12.75">
      <c r="B14" s="19"/>
      <c r="E14" s="199" t="s">
        <v>28</v>
      </c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6" t="s">
        <v>26</v>
      </c>
      <c r="AN14" s="28" t="s">
        <v>28</v>
      </c>
      <c r="AR14" s="19"/>
      <c r="BE14" s="195"/>
      <c r="BS14" s="16" t="s">
        <v>6</v>
      </c>
    </row>
    <row r="15" spans="1:74" ht="6.95" customHeight="1">
      <c r="B15" s="19"/>
      <c r="AR15" s="19"/>
      <c r="BE15" s="195"/>
      <c r="BS15" s="16" t="s">
        <v>4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195"/>
      <c r="BS16" s="16" t="s">
        <v>4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195"/>
      <c r="BS17" s="16" t="s">
        <v>30</v>
      </c>
    </row>
    <row r="18" spans="2:71" ht="6.95" customHeight="1">
      <c r="B18" s="19"/>
      <c r="AR18" s="19"/>
      <c r="BE18" s="195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195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195"/>
      <c r="BS20" s="16" t="s">
        <v>30</v>
      </c>
    </row>
    <row r="21" spans="2:71" ht="6.95" customHeight="1">
      <c r="B21" s="19"/>
      <c r="AR21" s="19"/>
      <c r="BE21" s="195"/>
    </row>
    <row r="22" spans="2:71" ht="12" customHeight="1">
      <c r="B22" s="19"/>
      <c r="D22" s="26" t="s">
        <v>32</v>
      </c>
      <c r="AR22" s="19"/>
      <c r="BE22" s="195"/>
    </row>
    <row r="23" spans="2:71" ht="16.5" customHeight="1">
      <c r="B23" s="19"/>
      <c r="E23" s="201" t="s">
        <v>1</v>
      </c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R23" s="19"/>
      <c r="BE23" s="195"/>
    </row>
    <row r="24" spans="2:71" ht="6.95" customHeight="1">
      <c r="B24" s="19"/>
      <c r="AR24" s="19"/>
      <c r="BE24" s="19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5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2">
        <f>ROUND(AG94,2)</f>
        <v>0</v>
      </c>
      <c r="AL26" s="203"/>
      <c r="AM26" s="203"/>
      <c r="AN26" s="203"/>
      <c r="AO26" s="203"/>
      <c r="AR26" s="31"/>
      <c r="BE26" s="195"/>
    </row>
    <row r="27" spans="2:71" s="1" customFormat="1" ht="6.95" customHeight="1">
      <c r="B27" s="31"/>
      <c r="AR27" s="31"/>
      <c r="BE27" s="195"/>
    </row>
    <row r="28" spans="2:71" s="1" customFormat="1" ht="12.75">
      <c r="B28" s="31"/>
      <c r="L28" s="204" t="s">
        <v>34</v>
      </c>
      <c r="M28" s="204"/>
      <c r="N28" s="204"/>
      <c r="O28" s="204"/>
      <c r="P28" s="204"/>
      <c r="W28" s="204" t="s">
        <v>35</v>
      </c>
      <c r="X28" s="204"/>
      <c r="Y28" s="204"/>
      <c r="Z28" s="204"/>
      <c r="AA28" s="204"/>
      <c r="AB28" s="204"/>
      <c r="AC28" s="204"/>
      <c r="AD28" s="204"/>
      <c r="AE28" s="204"/>
      <c r="AK28" s="204" t="s">
        <v>36</v>
      </c>
      <c r="AL28" s="204"/>
      <c r="AM28" s="204"/>
      <c r="AN28" s="204"/>
      <c r="AO28" s="204"/>
      <c r="AR28" s="31"/>
      <c r="BE28" s="195"/>
    </row>
    <row r="29" spans="2:71" s="2" customFormat="1" ht="14.45" customHeight="1">
      <c r="B29" s="35"/>
      <c r="D29" s="26" t="s">
        <v>37</v>
      </c>
      <c r="F29" s="26" t="s">
        <v>38</v>
      </c>
      <c r="L29" s="187">
        <v>0.21</v>
      </c>
      <c r="M29" s="188"/>
      <c r="N29" s="188"/>
      <c r="O29" s="188"/>
      <c r="P29" s="188"/>
      <c r="W29" s="189">
        <f>ROUND(AZ94, 2)</f>
        <v>0</v>
      </c>
      <c r="X29" s="188"/>
      <c r="Y29" s="188"/>
      <c r="Z29" s="188"/>
      <c r="AA29" s="188"/>
      <c r="AB29" s="188"/>
      <c r="AC29" s="188"/>
      <c r="AD29" s="188"/>
      <c r="AE29" s="188"/>
      <c r="AK29" s="189">
        <f>ROUND(AV94, 2)</f>
        <v>0</v>
      </c>
      <c r="AL29" s="188"/>
      <c r="AM29" s="188"/>
      <c r="AN29" s="188"/>
      <c r="AO29" s="188"/>
      <c r="AR29" s="35"/>
      <c r="BE29" s="196"/>
    </row>
    <row r="30" spans="2:71" s="2" customFormat="1" ht="14.45" customHeight="1">
      <c r="B30" s="35"/>
      <c r="F30" s="26" t="s">
        <v>39</v>
      </c>
      <c r="L30" s="187">
        <v>0.12</v>
      </c>
      <c r="M30" s="188"/>
      <c r="N30" s="188"/>
      <c r="O30" s="188"/>
      <c r="P30" s="188"/>
      <c r="W30" s="189">
        <f>ROUND(BA94, 2)</f>
        <v>0</v>
      </c>
      <c r="X30" s="188"/>
      <c r="Y30" s="188"/>
      <c r="Z30" s="188"/>
      <c r="AA30" s="188"/>
      <c r="AB30" s="188"/>
      <c r="AC30" s="188"/>
      <c r="AD30" s="188"/>
      <c r="AE30" s="188"/>
      <c r="AK30" s="189">
        <f>ROUND(AW94, 2)</f>
        <v>0</v>
      </c>
      <c r="AL30" s="188"/>
      <c r="AM30" s="188"/>
      <c r="AN30" s="188"/>
      <c r="AO30" s="188"/>
      <c r="AR30" s="35"/>
      <c r="BE30" s="196"/>
    </row>
    <row r="31" spans="2:71" s="2" customFormat="1" ht="14.45" hidden="1" customHeight="1">
      <c r="B31" s="35"/>
      <c r="F31" s="26" t="s">
        <v>40</v>
      </c>
      <c r="L31" s="187">
        <v>0.21</v>
      </c>
      <c r="M31" s="188"/>
      <c r="N31" s="188"/>
      <c r="O31" s="188"/>
      <c r="P31" s="188"/>
      <c r="W31" s="189">
        <f>ROUND(BB94,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9">
        <v>0</v>
      </c>
      <c r="AL31" s="188"/>
      <c r="AM31" s="188"/>
      <c r="AN31" s="188"/>
      <c r="AO31" s="188"/>
      <c r="AR31" s="35"/>
      <c r="BE31" s="196"/>
    </row>
    <row r="32" spans="2:71" s="2" customFormat="1" ht="14.45" hidden="1" customHeight="1">
      <c r="B32" s="35"/>
      <c r="F32" s="26" t="s">
        <v>41</v>
      </c>
      <c r="L32" s="187">
        <v>0.12</v>
      </c>
      <c r="M32" s="188"/>
      <c r="N32" s="188"/>
      <c r="O32" s="188"/>
      <c r="P32" s="188"/>
      <c r="W32" s="189">
        <f>ROUND(BC94,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9">
        <v>0</v>
      </c>
      <c r="AL32" s="188"/>
      <c r="AM32" s="188"/>
      <c r="AN32" s="188"/>
      <c r="AO32" s="188"/>
      <c r="AR32" s="35"/>
      <c r="BE32" s="196"/>
    </row>
    <row r="33" spans="2:57" s="2" customFormat="1" ht="14.45" hidden="1" customHeight="1">
      <c r="B33" s="35"/>
      <c r="F33" s="26" t="s">
        <v>42</v>
      </c>
      <c r="L33" s="187">
        <v>0</v>
      </c>
      <c r="M33" s="188"/>
      <c r="N33" s="188"/>
      <c r="O33" s="188"/>
      <c r="P33" s="188"/>
      <c r="W33" s="189">
        <f>ROUND(BD94, 2)</f>
        <v>0</v>
      </c>
      <c r="X33" s="188"/>
      <c r="Y33" s="188"/>
      <c r="Z33" s="188"/>
      <c r="AA33" s="188"/>
      <c r="AB33" s="188"/>
      <c r="AC33" s="188"/>
      <c r="AD33" s="188"/>
      <c r="AE33" s="188"/>
      <c r="AK33" s="189">
        <v>0</v>
      </c>
      <c r="AL33" s="188"/>
      <c r="AM33" s="188"/>
      <c r="AN33" s="188"/>
      <c r="AO33" s="188"/>
      <c r="AR33" s="35"/>
      <c r="BE33" s="196"/>
    </row>
    <row r="34" spans="2:57" s="1" customFormat="1" ht="6.95" customHeight="1">
      <c r="B34" s="31"/>
      <c r="AR34" s="31"/>
      <c r="BE34" s="195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193" t="s">
        <v>45</v>
      </c>
      <c r="Y35" s="191"/>
      <c r="Z35" s="191"/>
      <c r="AA35" s="191"/>
      <c r="AB35" s="191"/>
      <c r="AC35" s="38"/>
      <c r="AD35" s="38"/>
      <c r="AE35" s="38"/>
      <c r="AF35" s="38"/>
      <c r="AG35" s="38"/>
      <c r="AH35" s="38"/>
      <c r="AI35" s="38"/>
      <c r="AJ35" s="38"/>
      <c r="AK35" s="190">
        <f>SUM(AK26:AK33)</f>
        <v>0</v>
      </c>
      <c r="AL35" s="191"/>
      <c r="AM35" s="191"/>
      <c r="AN35" s="191"/>
      <c r="AO35" s="192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2024_05_07</v>
      </c>
      <c r="AR84" s="47"/>
    </row>
    <row r="85" spans="1:91" s="4" customFormat="1" ht="36.950000000000003" customHeight="1">
      <c r="B85" s="48"/>
      <c r="C85" s="49" t="s">
        <v>16</v>
      </c>
      <c r="L85" s="219" t="str">
        <f>K6</f>
        <v>Rekonstrukce objektu zázemí Koupaliště v Mimoni</v>
      </c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21" t="str">
        <f>IF(AN8= "","",AN8)</f>
        <v>29. 4. 2024</v>
      </c>
      <c r="AN87" s="221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26" t="str">
        <f>IF(E17="","",E17)</f>
        <v xml:space="preserve"> </v>
      </c>
      <c r="AN89" s="227"/>
      <c r="AO89" s="227"/>
      <c r="AP89" s="227"/>
      <c r="AR89" s="31"/>
      <c r="AS89" s="222" t="s">
        <v>53</v>
      </c>
      <c r="AT89" s="223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226" t="str">
        <f>IF(E20="","",E20)</f>
        <v xml:space="preserve"> </v>
      </c>
      <c r="AN90" s="227"/>
      <c r="AO90" s="227"/>
      <c r="AP90" s="227"/>
      <c r="AR90" s="31"/>
      <c r="AS90" s="224"/>
      <c r="AT90" s="225"/>
      <c r="BD90" s="55"/>
    </row>
    <row r="91" spans="1:91" s="1" customFormat="1" ht="10.9" customHeight="1">
      <c r="B91" s="31"/>
      <c r="AR91" s="31"/>
      <c r="AS91" s="224"/>
      <c r="AT91" s="225"/>
      <c r="BD91" s="55"/>
    </row>
    <row r="92" spans="1:91" s="1" customFormat="1" ht="29.25" customHeight="1">
      <c r="B92" s="31"/>
      <c r="C92" s="210" t="s">
        <v>54</v>
      </c>
      <c r="D92" s="211"/>
      <c r="E92" s="211"/>
      <c r="F92" s="211"/>
      <c r="G92" s="211"/>
      <c r="H92" s="56"/>
      <c r="I92" s="213" t="s">
        <v>55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2" t="s">
        <v>56</v>
      </c>
      <c r="AH92" s="211"/>
      <c r="AI92" s="211"/>
      <c r="AJ92" s="211"/>
      <c r="AK92" s="211"/>
      <c r="AL92" s="211"/>
      <c r="AM92" s="211"/>
      <c r="AN92" s="213" t="s">
        <v>57</v>
      </c>
      <c r="AO92" s="211"/>
      <c r="AP92" s="214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8">
        <f>ROUND(AG95,2)</f>
        <v>0</v>
      </c>
      <c r="AH94" s="208"/>
      <c r="AI94" s="208"/>
      <c r="AJ94" s="208"/>
      <c r="AK94" s="208"/>
      <c r="AL94" s="208"/>
      <c r="AM94" s="208"/>
      <c r="AN94" s="209">
        <f>SUM(AG94,AT94)</f>
        <v>0</v>
      </c>
      <c r="AO94" s="209"/>
      <c r="AP94" s="209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5</v>
      </c>
      <c r="BX94" s="71" t="s">
        <v>76</v>
      </c>
      <c r="CL94" s="71" t="s">
        <v>1</v>
      </c>
    </row>
    <row r="95" spans="1:91" s="6" customFormat="1" ht="24.75" customHeight="1">
      <c r="B95" s="73"/>
      <c r="C95" s="74"/>
      <c r="D95" s="218" t="s">
        <v>77</v>
      </c>
      <c r="E95" s="218"/>
      <c r="F95" s="218"/>
      <c r="G95" s="218"/>
      <c r="H95" s="218"/>
      <c r="I95" s="75"/>
      <c r="J95" s="218" t="s">
        <v>78</v>
      </c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5">
        <f>ROUND(SUM(AG96:AG98),2)</f>
        <v>0</v>
      </c>
      <c r="AH95" s="216"/>
      <c r="AI95" s="216"/>
      <c r="AJ95" s="216"/>
      <c r="AK95" s="216"/>
      <c r="AL95" s="216"/>
      <c r="AM95" s="216"/>
      <c r="AN95" s="217">
        <f>SUM(AG95,AT95)</f>
        <v>0</v>
      </c>
      <c r="AO95" s="216"/>
      <c r="AP95" s="216"/>
      <c r="AQ95" s="76" t="s">
        <v>79</v>
      </c>
      <c r="AR95" s="73"/>
      <c r="AS95" s="77">
        <f>ROUND(SUM(AS96:AS98),2)</f>
        <v>0</v>
      </c>
      <c r="AT95" s="78">
        <f>ROUND(SUM(AV95:AW95),2)</f>
        <v>0</v>
      </c>
      <c r="AU95" s="79">
        <f>ROUND(SUM(AU96:AU98),5)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ROUND(SUM(AZ96:AZ98),2)</f>
        <v>0</v>
      </c>
      <c r="BA95" s="78">
        <f>ROUND(SUM(BA96:BA98),2)</f>
        <v>0</v>
      </c>
      <c r="BB95" s="78">
        <f>ROUND(SUM(BB96:BB98),2)</f>
        <v>0</v>
      </c>
      <c r="BC95" s="78">
        <f>ROUND(SUM(BC96:BC98),2)</f>
        <v>0</v>
      </c>
      <c r="BD95" s="80">
        <f>ROUND(SUM(BD96:BD98),2)</f>
        <v>0</v>
      </c>
      <c r="BS95" s="81" t="s">
        <v>72</v>
      </c>
      <c r="BT95" s="81" t="s">
        <v>80</v>
      </c>
      <c r="BU95" s="81" t="s">
        <v>74</v>
      </c>
      <c r="BV95" s="81" t="s">
        <v>75</v>
      </c>
      <c r="BW95" s="81" t="s">
        <v>81</v>
      </c>
      <c r="BX95" s="81" t="s">
        <v>5</v>
      </c>
      <c r="CL95" s="81" t="s">
        <v>1</v>
      </c>
      <c r="CM95" s="81" t="s">
        <v>82</v>
      </c>
    </row>
    <row r="96" spans="1:91" s="3" customFormat="1" ht="16.5" customHeight="1">
      <c r="A96" s="82" t="s">
        <v>83</v>
      </c>
      <c r="B96" s="47"/>
      <c r="C96" s="9"/>
      <c r="D96" s="9"/>
      <c r="E96" s="207" t="s">
        <v>84</v>
      </c>
      <c r="F96" s="207"/>
      <c r="G96" s="207"/>
      <c r="H96" s="207"/>
      <c r="I96" s="207"/>
      <c r="J96" s="9"/>
      <c r="K96" s="207" t="s">
        <v>85</v>
      </c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  <c r="AG96" s="205">
        <f>'01 - Stavební část'!J32</f>
        <v>0</v>
      </c>
      <c r="AH96" s="206"/>
      <c r="AI96" s="206"/>
      <c r="AJ96" s="206"/>
      <c r="AK96" s="206"/>
      <c r="AL96" s="206"/>
      <c r="AM96" s="206"/>
      <c r="AN96" s="205">
        <f>SUM(AG96,AT96)</f>
        <v>0</v>
      </c>
      <c r="AO96" s="206"/>
      <c r="AP96" s="206"/>
      <c r="AQ96" s="83" t="s">
        <v>86</v>
      </c>
      <c r="AR96" s="47"/>
      <c r="AS96" s="84">
        <v>0</v>
      </c>
      <c r="AT96" s="85">
        <f>ROUND(SUM(AV96:AW96),2)</f>
        <v>0</v>
      </c>
      <c r="AU96" s="86">
        <f>'01 - Stavební část'!P133</f>
        <v>0</v>
      </c>
      <c r="AV96" s="85">
        <f>'01 - Stavební část'!J35</f>
        <v>0</v>
      </c>
      <c r="AW96" s="85">
        <f>'01 - Stavební část'!J36</f>
        <v>0</v>
      </c>
      <c r="AX96" s="85">
        <f>'01 - Stavební část'!J37</f>
        <v>0</v>
      </c>
      <c r="AY96" s="85">
        <f>'01 - Stavební část'!J38</f>
        <v>0</v>
      </c>
      <c r="AZ96" s="85">
        <f>'01 - Stavební část'!F35</f>
        <v>0</v>
      </c>
      <c r="BA96" s="85">
        <f>'01 - Stavební část'!F36</f>
        <v>0</v>
      </c>
      <c r="BB96" s="85">
        <f>'01 - Stavební část'!F37</f>
        <v>0</v>
      </c>
      <c r="BC96" s="85">
        <f>'01 - Stavební část'!F38</f>
        <v>0</v>
      </c>
      <c r="BD96" s="87">
        <f>'01 - Stavební část'!F39</f>
        <v>0</v>
      </c>
      <c r="BT96" s="24" t="s">
        <v>82</v>
      </c>
      <c r="BV96" s="24" t="s">
        <v>75</v>
      </c>
      <c r="BW96" s="24" t="s">
        <v>87</v>
      </c>
      <c r="BX96" s="24" t="s">
        <v>81</v>
      </c>
      <c r="CL96" s="24" t="s">
        <v>1</v>
      </c>
    </row>
    <row r="97" spans="1:90" s="3" customFormat="1" ht="16.5" customHeight="1">
      <c r="A97" s="82" t="s">
        <v>83</v>
      </c>
      <c r="B97" s="47"/>
      <c r="C97" s="9"/>
      <c r="D97" s="9"/>
      <c r="E97" s="207" t="s">
        <v>88</v>
      </c>
      <c r="F97" s="207"/>
      <c r="G97" s="207"/>
      <c r="H97" s="207"/>
      <c r="I97" s="207"/>
      <c r="J97" s="9"/>
      <c r="K97" s="207" t="s">
        <v>89</v>
      </c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  <c r="AF97" s="207"/>
      <c r="AG97" s="205">
        <f>'02 - ZTI + ÚT'!J32</f>
        <v>0</v>
      </c>
      <c r="AH97" s="206"/>
      <c r="AI97" s="206"/>
      <c r="AJ97" s="206"/>
      <c r="AK97" s="206"/>
      <c r="AL97" s="206"/>
      <c r="AM97" s="206"/>
      <c r="AN97" s="205">
        <f>SUM(AG97,AT97)</f>
        <v>0</v>
      </c>
      <c r="AO97" s="206"/>
      <c r="AP97" s="206"/>
      <c r="AQ97" s="83" t="s">
        <v>86</v>
      </c>
      <c r="AR97" s="47"/>
      <c r="AS97" s="84">
        <v>0</v>
      </c>
      <c r="AT97" s="85">
        <f>ROUND(SUM(AV97:AW97),2)</f>
        <v>0</v>
      </c>
      <c r="AU97" s="86">
        <f>'02 - ZTI + ÚT'!P128</f>
        <v>0</v>
      </c>
      <c r="AV97" s="85">
        <f>'02 - ZTI + ÚT'!J35</f>
        <v>0</v>
      </c>
      <c r="AW97" s="85">
        <f>'02 - ZTI + ÚT'!J36</f>
        <v>0</v>
      </c>
      <c r="AX97" s="85">
        <f>'02 - ZTI + ÚT'!J37</f>
        <v>0</v>
      </c>
      <c r="AY97" s="85">
        <f>'02 - ZTI + ÚT'!J38</f>
        <v>0</v>
      </c>
      <c r="AZ97" s="85">
        <f>'02 - ZTI + ÚT'!F35</f>
        <v>0</v>
      </c>
      <c r="BA97" s="85">
        <f>'02 - ZTI + ÚT'!F36</f>
        <v>0</v>
      </c>
      <c r="BB97" s="85">
        <f>'02 - ZTI + ÚT'!F37</f>
        <v>0</v>
      </c>
      <c r="BC97" s="85">
        <f>'02 - ZTI + ÚT'!F38</f>
        <v>0</v>
      </c>
      <c r="BD97" s="87">
        <f>'02 - ZTI + ÚT'!F39</f>
        <v>0</v>
      </c>
      <c r="BT97" s="24" t="s">
        <v>82</v>
      </c>
      <c r="BV97" s="24" t="s">
        <v>75</v>
      </c>
      <c r="BW97" s="24" t="s">
        <v>90</v>
      </c>
      <c r="BX97" s="24" t="s">
        <v>81</v>
      </c>
      <c r="CL97" s="24" t="s">
        <v>1</v>
      </c>
    </row>
    <row r="98" spans="1:90" s="3" customFormat="1" ht="16.5" customHeight="1">
      <c r="A98" s="82" t="s">
        <v>83</v>
      </c>
      <c r="B98" s="47"/>
      <c r="C98" s="9"/>
      <c r="D98" s="9"/>
      <c r="E98" s="207" t="s">
        <v>91</v>
      </c>
      <c r="F98" s="207"/>
      <c r="G98" s="207"/>
      <c r="H98" s="207"/>
      <c r="I98" s="207"/>
      <c r="J98" s="9"/>
      <c r="K98" s="207" t="s">
        <v>92</v>
      </c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  <c r="AG98" s="205">
        <f>'03 - Elektro'!J32</f>
        <v>0</v>
      </c>
      <c r="AH98" s="206"/>
      <c r="AI98" s="206"/>
      <c r="AJ98" s="206"/>
      <c r="AK98" s="206"/>
      <c r="AL98" s="206"/>
      <c r="AM98" s="206"/>
      <c r="AN98" s="205">
        <f>SUM(AG98,AT98)</f>
        <v>0</v>
      </c>
      <c r="AO98" s="206"/>
      <c r="AP98" s="206"/>
      <c r="AQ98" s="83" t="s">
        <v>86</v>
      </c>
      <c r="AR98" s="47"/>
      <c r="AS98" s="88">
        <v>0</v>
      </c>
      <c r="AT98" s="89">
        <f>ROUND(SUM(AV98:AW98),2)</f>
        <v>0</v>
      </c>
      <c r="AU98" s="90">
        <f>'03 - Elektro'!P127</f>
        <v>0</v>
      </c>
      <c r="AV98" s="89">
        <f>'03 - Elektro'!J35</f>
        <v>0</v>
      </c>
      <c r="AW98" s="89">
        <f>'03 - Elektro'!J36</f>
        <v>0</v>
      </c>
      <c r="AX98" s="89">
        <f>'03 - Elektro'!J37</f>
        <v>0</v>
      </c>
      <c r="AY98" s="89">
        <f>'03 - Elektro'!J38</f>
        <v>0</v>
      </c>
      <c r="AZ98" s="89">
        <f>'03 - Elektro'!F35</f>
        <v>0</v>
      </c>
      <c r="BA98" s="89">
        <f>'03 - Elektro'!F36</f>
        <v>0</v>
      </c>
      <c r="BB98" s="89">
        <f>'03 - Elektro'!F37</f>
        <v>0</v>
      </c>
      <c r="BC98" s="89">
        <f>'03 - Elektro'!F38</f>
        <v>0</v>
      </c>
      <c r="BD98" s="91">
        <f>'03 - Elektro'!F39</f>
        <v>0</v>
      </c>
      <c r="BT98" s="24" t="s">
        <v>82</v>
      </c>
      <c r="BV98" s="24" t="s">
        <v>75</v>
      </c>
      <c r="BW98" s="24" t="s">
        <v>93</v>
      </c>
      <c r="BX98" s="24" t="s">
        <v>81</v>
      </c>
      <c r="CL98" s="24" t="s">
        <v>1</v>
      </c>
    </row>
    <row r="99" spans="1:90" s="1" customFormat="1" ht="30" customHeight="1">
      <c r="B99" s="31"/>
      <c r="AR99" s="31"/>
    </row>
    <row r="100" spans="1:90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31"/>
    </row>
  </sheetData>
  <sheetProtection algorithmName="SHA-512" hashValue="r+4Um3lZEi1nwLB4bY8EzwpX/t0zmZui7apg/s37Se3j4CeowbKQvHXpBwmjOUyzd8+ONQvkteBW17+0/BjtKg==" saltValue="Z60n/YCHuhnMY+RFnX4BlaOVwhU8eFZsxkVSt+Ga1T6j7E2ccUlOlp/GEDd2X054kLkUXfSpKJx+N/5DHyNd6Q==" spinCount="100000" sheet="1" objects="1" scenarios="1" formatColumns="0" formatRows="0"/>
  <mergeCells count="54"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E98:I98"/>
    <mergeCell ref="K98:AF98"/>
    <mergeCell ref="AG94:AM94"/>
    <mergeCell ref="AN94:AP94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W30:AE30"/>
    <mergeCell ref="AK30:AO30"/>
    <mergeCell ref="L30:P30"/>
    <mergeCell ref="AK31:AO31"/>
    <mergeCell ref="AG98:AM98"/>
    <mergeCell ref="AN98:AP98"/>
    <mergeCell ref="L85:AO85"/>
    <mergeCell ref="AM87:AN87"/>
    <mergeCell ref="AK26:AO26"/>
    <mergeCell ref="L28:P28"/>
    <mergeCell ref="W28:AE28"/>
    <mergeCell ref="AK28:AO28"/>
    <mergeCell ref="AK29:AO29"/>
    <mergeCell ref="L29:P29"/>
    <mergeCell ref="W29:AE29"/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</mergeCells>
  <hyperlinks>
    <hyperlink ref="A96" location="'01 - Stavební část'!C2" display="/" xr:uid="{00000000-0004-0000-0000-000000000000}"/>
    <hyperlink ref="A97" location="'02 - ZTI + ÚT'!C2" display="/" xr:uid="{00000000-0004-0000-0000-000001000000}"/>
    <hyperlink ref="A98" location="'03 - Elektro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11"/>
  <sheetViews>
    <sheetView showGridLines="0" tabSelected="1" topLeftCell="A121" workbookViewId="0">
      <selection activeCell="AB139" sqref="AB13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>
      <c r="B4" s="19"/>
      <c r="D4" s="20" t="s">
        <v>94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Rekonstrukce objektu zázemí Koupaliště v Mimoni</v>
      </c>
      <c r="F7" s="230"/>
      <c r="G7" s="230"/>
      <c r="H7" s="230"/>
      <c r="L7" s="19"/>
    </row>
    <row r="8" spans="2:46" ht="12" customHeight="1">
      <c r="B8" s="19"/>
      <c r="D8" s="26" t="s">
        <v>95</v>
      </c>
      <c r="L8" s="19"/>
    </row>
    <row r="9" spans="2:46" s="1" customFormat="1" ht="16.5" customHeight="1">
      <c r="B9" s="31"/>
      <c r="E9" s="229" t="s">
        <v>96</v>
      </c>
      <c r="F9" s="228"/>
      <c r="G9" s="228"/>
      <c r="H9" s="228"/>
      <c r="L9" s="31"/>
    </row>
    <row r="10" spans="2:46" s="1" customFormat="1" ht="12" customHeight="1">
      <c r="B10" s="31"/>
      <c r="D10" s="26" t="s">
        <v>97</v>
      </c>
      <c r="L10" s="31"/>
    </row>
    <row r="11" spans="2:46" s="1" customFormat="1" ht="16.5" customHeight="1">
      <c r="B11" s="31"/>
      <c r="E11" s="219" t="s">
        <v>98</v>
      </c>
      <c r="F11" s="228"/>
      <c r="G11" s="228"/>
      <c r="H11" s="228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29. 4. 2024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tr">
        <f>IF('Rekapitulace stavby'!AN10="","",'Rekapitulace stavby'!AN10)</f>
        <v/>
      </c>
      <c r="L16" s="31"/>
    </row>
    <row r="17" spans="2:12" s="1" customFormat="1" ht="18" customHeight="1">
      <c r="B17" s="31"/>
      <c r="E17" s="24" t="str">
        <f>IF('Rekapitulace stavby'!E11="","",'Rekapitulace stavby'!E11)</f>
        <v xml:space="preserve"> </v>
      </c>
      <c r="I17" s="26" t="s">
        <v>26</v>
      </c>
      <c r="J17" s="24" t="str">
        <f>IF('Rekapitulace stavby'!AN11="","",'Rekapitulace stavby'!AN11)</f>
        <v/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27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1" t="str">
        <f>'Rekapitulace stavby'!E14</f>
        <v>Vyplň údaj</v>
      </c>
      <c r="F20" s="197"/>
      <c r="G20" s="197"/>
      <c r="H20" s="197"/>
      <c r="I20" s="26" t="s">
        <v>26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29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26</v>
      </c>
      <c r="J23" s="24" t="str">
        <f>IF('Rekapitulace stavby'!AN17="","",'Rekapitulace stavby'!AN17)</f>
        <v/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31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26</v>
      </c>
      <c r="J26" s="24" t="str">
        <f>IF('Rekapitulace stavby'!AN20="","",'Rekapitulace stavby'!AN20)</f>
        <v/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32</v>
      </c>
      <c r="L28" s="31"/>
    </row>
    <row r="29" spans="2:12" s="7" customFormat="1" ht="16.5" customHeight="1">
      <c r="B29" s="93"/>
      <c r="E29" s="201" t="s">
        <v>1</v>
      </c>
      <c r="F29" s="201"/>
      <c r="G29" s="201"/>
      <c r="H29" s="201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33</v>
      </c>
      <c r="J32" s="65">
        <f>ROUND(J133,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35</v>
      </c>
      <c r="I34" s="34" t="s">
        <v>34</v>
      </c>
      <c r="J34" s="34" t="s">
        <v>36</v>
      </c>
      <c r="L34" s="31"/>
    </row>
    <row r="35" spans="2:12" s="1" customFormat="1" ht="14.45" customHeight="1">
      <c r="B35" s="31"/>
      <c r="D35" s="54" t="s">
        <v>37</v>
      </c>
      <c r="E35" s="26" t="s">
        <v>38</v>
      </c>
      <c r="F35" s="85">
        <f>ROUND((SUM(BE133:BE310)),  2)</f>
        <v>0</v>
      </c>
      <c r="I35" s="95">
        <v>0.21</v>
      </c>
      <c r="J35" s="85">
        <f>ROUND(((SUM(BE133:BE310))*I35),  2)</f>
        <v>0</v>
      </c>
      <c r="L35" s="31"/>
    </row>
    <row r="36" spans="2:12" s="1" customFormat="1" ht="14.45" customHeight="1">
      <c r="B36" s="31"/>
      <c r="E36" s="26" t="s">
        <v>39</v>
      </c>
      <c r="F36" s="85">
        <f>ROUND((SUM(BF133:BF310)),  2)</f>
        <v>0</v>
      </c>
      <c r="I36" s="95">
        <v>0.12</v>
      </c>
      <c r="J36" s="85">
        <f>ROUND(((SUM(BF133:BF310))*I36),  2)</f>
        <v>0</v>
      </c>
      <c r="L36" s="31"/>
    </row>
    <row r="37" spans="2:12" s="1" customFormat="1" ht="14.45" hidden="1" customHeight="1">
      <c r="B37" s="31"/>
      <c r="E37" s="26" t="s">
        <v>40</v>
      </c>
      <c r="F37" s="85">
        <f>ROUND((SUM(BG133:BG310)),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41</v>
      </c>
      <c r="F38" s="85">
        <f>ROUND((SUM(BH133:BH310)),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42</v>
      </c>
      <c r="F39" s="85">
        <f>ROUND((SUM(BI133:BI310)),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43</v>
      </c>
      <c r="E41" s="56"/>
      <c r="F41" s="56"/>
      <c r="G41" s="98" t="s">
        <v>44</v>
      </c>
      <c r="H41" s="99" t="s">
        <v>45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102" t="s">
        <v>49</v>
      </c>
      <c r="G61" s="42" t="s">
        <v>48</v>
      </c>
      <c r="H61" s="33"/>
      <c r="I61" s="33"/>
      <c r="J61" s="103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102" t="s">
        <v>49</v>
      </c>
      <c r="G76" s="42" t="s">
        <v>48</v>
      </c>
      <c r="H76" s="33"/>
      <c r="I76" s="33"/>
      <c r="J76" s="103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99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9" t="str">
        <f>E7</f>
        <v>Rekonstrukce objektu zázemí Koupaliště v Mimoni</v>
      </c>
      <c r="F85" s="230"/>
      <c r="G85" s="230"/>
      <c r="H85" s="230"/>
      <c r="L85" s="31"/>
    </row>
    <row r="86" spans="2:12" ht="12" customHeight="1">
      <c r="B86" s="19"/>
      <c r="C86" s="26" t="s">
        <v>95</v>
      </c>
      <c r="L86" s="19"/>
    </row>
    <row r="87" spans="2:12" s="1" customFormat="1" ht="16.5" customHeight="1">
      <c r="B87" s="31"/>
      <c r="E87" s="229" t="s">
        <v>96</v>
      </c>
      <c r="F87" s="228"/>
      <c r="G87" s="228"/>
      <c r="H87" s="228"/>
      <c r="L87" s="31"/>
    </row>
    <row r="88" spans="2:12" s="1" customFormat="1" ht="12" customHeight="1">
      <c r="B88" s="31"/>
      <c r="C88" s="26" t="s">
        <v>97</v>
      </c>
      <c r="L88" s="31"/>
    </row>
    <row r="89" spans="2:12" s="1" customFormat="1" ht="16.5" customHeight="1">
      <c r="B89" s="31"/>
      <c r="E89" s="219" t="str">
        <f>E11</f>
        <v>01 - Stavební část</v>
      </c>
      <c r="F89" s="228"/>
      <c r="G89" s="228"/>
      <c r="H89" s="228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29. 4. 2024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 xml:space="preserve"> </v>
      </c>
      <c r="I93" s="26" t="s">
        <v>29</v>
      </c>
      <c r="J93" s="29" t="str">
        <f>E23</f>
        <v xml:space="preserve"> </v>
      </c>
      <c r="L93" s="31"/>
    </row>
    <row r="94" spans="2:12" s="1" customFormat="1" ht="15.2" customHeight="1">
      <c r="B94" s="31"/>
      <c r="C94" s="26" t="s">
        <v>27</v>
      </c>
      <c r="F94" s="24" t="str">
        <f>IF(E20="","",E20)</f>
        <v>Vyplň údaj</v>
      </c>
      <c r="I94" s="26" t="s">
        <v>31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100</v>
      </c>
      <c r="D96" s="96"/>
      <c r="E96" s="96"/>
      <c r="F96" s="96"/>
      <c r="G96" s="96"/>
      <c r="H96" s="96"/>
      <c r="I96" s="96"/>
      <c r="J96" s="105" t="s">
        <v>101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102</v>
      </c>
      <c r="J98" s="65">
        <f>J133</f>
        <v>0</v>
      </c>
      <c r="L98" s="31"/>
      <c r="AU98" s="16" t="s">
        <v>103</v>
      </c>
    </row>
    <row r="99" spans="2:47" s="8" customFormat="1" ht="24.95" customHeight="1">
      <c r="B99" s="107"/>
      <c r="D99" s="108" t="s">
        <v>104</v>
      </c>
      <c r="E99" s="109"/>
      <c r="F99" s="109"/>
      <c r="G99" s="109"/>
      <c r="H99" s="109"/>
      <c r="I99" s="109"/>
      <c r="J99" s="110">
        <f>J134</f>
        <v>0</v>
      </c>
      <c r="L99" s="107"/>
    </row>
    <row r="100" spans="2:47" s="9" customFormat="1" ht="19.899999999999999" customHeight="1">
      <c r="B100" s="111"/>
      <c r="D100" s="112" t="s">
        <v>105</v>
      </c>
      <c r="E100" s="113"/>
      <c r="F100" s="113"/>
      <c r="G100" s="113"/>
      <c r="H100" s="113"/>
      <c r="I100" s="113"/>
      <c r="J100" s="114">
        <f>J135</f>
        <v>0</v>
      </c>
      <c r="L100" s="111"/>
    </row>
    <row r="101" spans="2:47" s="9" customFormat="1" ht="19.899999999999999" customHeight="1">
      <c r="B101" s="111"/>
      <c r="D101" s="112" t="s">
        <v>106</v>
      </c>
      <c r="E101" s="113"/>
      <c r="F101" s="113"/>
      <c r="G101" s="113"/>
      <c r="H101" s="113"/>
      <c r="I101" s="113"/>
      <c r="J101" s="114">
        <f>J140</f>
        <v>0</v>
      </c>
      <c r="L101" s="111"/>
    </row>
    <row r="102" spans="2:47" s="9" customFormat="1" ht="19.899999999999999" customHeight="1">
      <c r="B102" s="111"/>
      <c r="D102" s="112" t="s">
        <v>107</v>
      </c>
      <c r="E102" s="113"/>
      <c r="F102" s="113"/>
      <c r="G102" s="113"/>
      <c r="H102" s="113"/>
      <c r="I102" s="113"/>
      <c r="J102" s="114">
        <f>J155</f>
        <v>0</v>
      </c>
      <c r="L102" s="111"/>
    </row>
    <row r="103" spans="2:47" s="9" customFormat="1" ht="19.899999999999999" customHeight="1">
      <c r="B103" s="111"/>
      <c r="D103" s="112" t="s">
        <v>108</v>
      </c>
      <c r="E103" s="113"/>
      <c r="F103" s="113"/>
      <c r="G103" s="113"/>
      <c r="H103" s="113"/>
      <c r="I103" s="113"/>
      <c r="J103" s="114">
        <f>J158</f>
        <v>0</v>
      </c>
      <c r="L103" s="111"/>
    </row>
    <row r="104" spans="2:47" s="9" customFormat="1" ht="19.899999999999999" customHeight="1">
      <c r="B104" s="111"/>
      <c r="D104" s="112" t="s">
        <v>109</v>
      </c>
      <c r="E104" s="113"/>
      <c r="F104" s="113"/>
      <c r="G104" s="113"/>
      <c r="H104" s="113"/>
      <c r="I104" s="113"/>
      <c r="J104" s="114">
        <f>J189</f>
        <v>0</v>
      </c>
      <c r="L104" s="111"/>
    </row>
    <row r="105" spans="2:47" s="9" customFormat="1" ht="19.899999999999999" customHeight="1">
      <c r="B105" s="111"/>
      <c r="D105" s="112" t="s">
        <v>110</v>
      </c>
      <c r="E105" s="113"/>
      <c r="F105" s="113"/>
      <c r="G105" s="113"/>
      <c r="H105" s="113"/>
      <c r="I105" s="113"/>
      <c r="J105" s="114">
        <f>J217</f>
        <v>0</v>
      </c>
      <c r="L105" s="111"/>
    </row>
    <row r="106" spans="2:47" s="9" customFormat="1" ht="19.899999999999999" customHeight="1">
      <c r="B106" s="111"/>
      <c r="D106" s="112" t="s">
        <v>111</v>
      </c>
      <c r="E106" s="113"/>
      <c r="F106" s="113"/>
      <c r="G106" s="113"/>
      <c r="H106" s="113"/>
      <c r="I106" s="113"/>
      <c r="J106" s="114">
        <f>J240</f>
        <v>0</v>
      </c>
      <c r="L106" s="111"/>
    </row>
    <row r="107" spans="2:47" s="8" customFormat="1" ht="24.95" customHeight="1">
      <c r="B107" s="107"/>
      <c r="D107" s="108" t="s">
        <v>112</v>
      </c>
      <c r="E107" s="109"/>
      <c r="F107" s="109"/>
      <c r="G107" s="109"/>
      <c r="H107" s="109"/>
      <c r="I107" s="109"/>
      <c r="J107" s="110">
        <f>J250</f>
        <v>0</v>
      </c>
      <c r="L107" s="107"/>
    </row>
    <row r="108" spans="2:47" s="9" customFormat="1" ht="19.899999999999999" customHeight="1">
      <c r="B108" s="111"/>
      <c r="D108" s="112" t="s">
        <v>113</v>
      </c>
      <c r="E108" s="113"/>
      <c r="F108" s="113"/>
      <c r="G108" s="113"/>
      <c r="H108" s="113"/>
      <c r="I108" s="113"/>
      <c r="J108" s="114">
        <f>J251</f>
        <v>0</v>
      </c>
      <c r="L108" s="111"/>
    </row>
    <row r="109" spans="2:47" s="9" customFormat="1" ht="19.899999999999999" customHeight="1">
      <c r="B109" s="111"/>
      <c r="D109" s="112" t="s">
        <v>114</v>
      </c>
      <c r="E109" s="113"/>
      <c r="F109" s="113"/>
      <c r="G109" s="113"/>
      <c r="H109" s="113"/>
      <c r="I109" s="113"/>
      <c r="J109" s="114">
        <f>J259</f>
        <v>0</v>
      </c>
      <c r="L109" s="111"/>
    </row>
    <row r="110" spans="2:47" s="9" customFormat="1" ht="19.899999999999999" customHeight="1">
      <c r="B110" s="111"/>
      <c r="D110" s="112" t="s">
        <v>115</v>
      </c>
      <c r="E110" s="113"/>
      <c r="F110" s="113"/>
      <c r="G110" s="113"/>
      <c r="H110" s="113"/>
      <c r="I110" s="113"/>
      <c r="J110" s="114">
        <f>J290</f>
        <v>0</v>
      </c>
      <c r="L110" s="111"/>
    </row>
    <row r="111" spans="2:47" s="9" customFormat="1" ht="19.899999999999999" customHeight="1">
      <c r="B111" s="111"/>
      <c r="D111" s="112" t="s">
        <v>116</v>
      </c>
      <c r="E111" s="113"/>
      <c r="F111" s="113"/>
      <c r="G111" s="113"/>
      <c r="H111" s="113"/>
      <c r="I111" s="113"/>
      <c r="J111" s="114">
        <f>J306</f>
        <v>0</v>
      </c>
      <c r="L111" s="111"/>
    </row>
    <row r="112" spans="2:47" s="1" customFormat="1" ht="21.75" customHeight="1">
      <c r="B112" s="31"/>
      <c r="L112" s="31"/>
    </row>
    <row r="113" spans="2:12" s="1" customFormat="1" ht="6.95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1"/>
    </row>
    <row r="117" spans="2:12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31"/>
    </row>
    <row r="118" spans="2:12" s="1" customFormat="1" ht="24.95" customHeight="1">
      <c r="B118" s="31"/>
      <c r="C118" s="20" t="s">
        <v>117</v>
      </c>
      <c r="L118" s="31"/>
    </row>
    <row r="119" spans="2:12" s="1" customFormat="1" ht="6.95" customHeight="1">
      <c r="B119" s="31"/>
      <c r="L119" s="31"/>
    </row>
    <row r="120" spans="2:12" s="1" customFormat="1" ht="12" customHeight="1">
      <c r="B120" s="31"/>
      <c r="C120" s="26" t="s">
        <v>16</v>
      </c>
      <c r="L120" s="31"/>
    </row>
    <row r="121" spans="2:12" s="1" customFormat="1" ht="16.5" customHeight="1">
      <c r="B121" s="31"/>
      <c r="E121" s="229" t="str">
        <f>E7</f>
        <v>Rekonstrukce objektu zázemí Koupaliště v Mimoni</v>
      </c>
      <c r="F121" s="230"/>
      <c r="G121" s="230"/>
      <c r="H121" s="230"/>
      <c r="L121" s="31"/>
    </row>
    <row r="122" spans="2:12" ht="12" customHeight="1">
      <c r="B122" s="19"/>
      <c r="C122" s="26" t="s">
        <v>95</v>
      </c>
      <c r="L122" s="19"/>
    </row>
    <row r="123" spans="2:12" s="1" customFormat="1" ht="16.5" customHeight="1">
      <c r="B123" s="31"/>
      <c r="E123" s="229" t="s">
        <v>96</v>
      </c>
      <c r="F123" s="228"/>
      <c r="G123" s="228"/>
      <c r="H123" s="228"/>
      <c r="L123" s="31"/>
    </row>
    <row r="124" spans="2:12" s="1" customFormat="1" ht="12" customHeight="1">
      <c r="B124" s="31"/>
      <c r="C124" s="26" t="s">
        <v>97</v>
      </c>
      <c r="L124" s="31"/>
    </row>
    <row r="125" spans="2:12" s="1" customFormat="1" ht="16.5" customHeight="1">
      <c r="B125" s="31"/>
      <c r="E125" s="219" t="str">
        <f>E11</f>
        <v>01 - Stavební část</v>
      </c>
      <c r="F125" s="228"/>
      <c r="G125" s="228"/>
      <c r="H125" s="228"/>
      <c r="L125" s="31"/>
    </row>
    <row r="126" spans="2:12" s="1" customFormat="1" ht="6.95" customHeight="1">
      <c r="B126" s="31"/>
      <c r="L126" s="31"/>
    </row>
    <row r="127" spans="2:12" s="1" customFormat="1" ht="12" customHeight="1">
      <c r="B127" s="31"/>
      <c r="C127" s="26" t="s">
        <v>20</v>
      </c>
      <c r="F127" s="24" t="str">
        <f>F14</f>
        <v xml:space="preserve"> </v>
      </c>
      <c r="I127" s="26" t="s">
        <v>22</v>
      </c>
      <c r="J127" s="51" t="str">
        <f>IF(J14="","",J14)</f>
        <v>29. 4. 2024</v>
      </c>
      <c r="L127" s="31"/>
    </row>
    <row r="128" spans="2:12" s="1" customFormat="1" ht="6.95" customHeight="1">
      <c r="B128" s="31"/>
      <c r="L128" s="31"/>
    </row>
    <row r="129" spans="2:65" s="1" customFormat="1" ht="15.2" customHeight="1">
      <c r="B129" s="31"/>
      <c r="C129" s="26" t="s">
        <v>24</v>
      </c>
      <c r="F129" s="24" t="str">
        <f>E17</f>
        <v xml:space="preserve"> </v>
      </c>
      <c r="I129" s="26" t="s">
        <v>29</v>
      </c>
      <c r="J129" s="29" t="str">
        <f>E23</f>
        <v xml:space="preserve"> </v>
      </c>
      <c r="L129" s="31"/>
    </row>
    <row r="130" spans="2:65" s="1" customFormat="1" ht="15.2" customHeight="1">
      <c r="B130" s="31"/>
      <c r="C130" s="26" t="s">
        <v>27</v>
      </c>
      <c r="F130" s="24" t="str">
        <f>IF(E20="","",E20)</f>
        <v>Vyplň údaj</v>
      </c>
      <c r="I130" s="26" t="s">
        <v>31</v>
      </c>
      <c r="J130" s="29" t="str">
        <f>E26</f>
        <v xml:space="preserve"> </v>
      </c>
      <c r="L130" s="31"/>
    </row>
    <row r="131" spans="2:65" s="1" customFormat="1" ht="10.35" customHeight="1">
      <c r="B131" s="31"/>
      <c r="L131" s="31"/>
    </row>
    <row r="132" spans="2:65" s="10" customFormat="1" ht="29.25" customHeight="1">
      <c r="B132" s="115"/>
      <c r="C132" s="116" t="s">
        <v>118</v>
      </c>
      <c r="D132" s="117" t="s">
        <v>58</v>
      </c>
      <c r="E132" s="117" t="s">
        <v>54</v>
      </c>
      <c r="F132" s="117" t="s">
        <v>55</v>
      </c>
      <c r="G132" s="117" t="s">
        <v>119</v>
      </c>
      <c r="H132" s="117" t="s">
        <v>120</v>
      </c>
      <c r="I132" s="117" t="s">
        <v>121</v>
      </c>
      <c r="J132" s="117" t="s">
        <v>101</v>
      </c>
      <c r="K132" s="118" t="s">
        <v>122</v>
      </c>
      <c r="L132" s="115"/>
      <c r="M132" s="58" t="s">
        <v>1</v>
      </c>
      <c r="N132" s="59" t="s">
        <v>37</v>
      </c>
      <c r="O132" s="59" t="s">
        <v>123</v>
      </c>
      <c r="P132" s="59" t="s">
        <v>124</v>
      </c>
      <c r="Q132" s="59" t="s">
        <v>125</v>
      </c>
      <c r="R132" s="59" t="s">
        <v>126</v>
      </c>
      <c r="S132" s="59" t="s">
        <v>127</v>
      </c>
      <c r="T132" s="60" t="s">
        <v>128</v>
      </c>
    </row>
    <row r="133" spans="2:65" s="1" customFormat="1" ht="22.9" customHeight="1">
      <c r="B133" s="31"/>
      <c r="C133" s="63" t="s">
        <v>129</v>
      </c>
      <c r="J133" s="119">
        <f>BK133</f>
        <v>0</v>
      </c>
      <c r="L133" s="31"/>
      <c r="M133" s="61"/>
      <c r="N133" s="52"/>
      <c r="O133" s="52"/>
      <c r="P133" s="120">
        <f>P134+P250</f>
        <v>0</v>
      </c>
      <c r="Q133" s="52"/>
      <c r="R133" s="120">
        <f>R134+R250</f>
        <v>19.908932190000002</v>
      </c>
      <c r="S133" s="52"/>
      <c r="T133" s="121">
        <f>T134+T250</f>
        <v>5.7555449999999994E-2</v>
      </c>
      <c r="AT133" s="16" t="s">
        <v>72</v>
      </c>
      <c r="AU133" s="16" t="s">
        <v>103</v>
      </c>
      <c r="BK133" s="122">
        <f>BK134+BK250</f>
        <v>0</v>
      </c>
    </row>
    <row r="134" spans="2:65" s="11" customFormat="1" ht="25.9" customHeight="1">
      <c r="B134" s="123"/>
      <c r="D134" s="124" t="s">
        <v>72</v>
      </c>
      <c r="E134" s="125" t="s">
        <v>130</v>
      </c>
      <c r="F134" s="125" t="s">
        <v>131</v>
      </c>
      <c r="I134" s="126"/>
      <c r="J134" s="127">
        <f>BK134</f>
        <v>0</v>
      </c>
      <c r="L134" s="123"/>
      <c r="M134" s="128"/>
      <c r="P134" s="129">
        <f>P135+P140+P155+P158+P189+P217+P240</f>
        <v>0</v>
      </c>
      <c r="R134" s="129">
        <f>R135+R140+R155+R158+R189+R217+R240</f>
        <v>7.2044986099999999</v>
      </c>
      <c r="T134" s="130">
        <f>T135+T140+T155+T158+T189+T217+T240</f>
        <v>5.7555449999999994E-2</v>
      </c>
      <c r="AR134" s="124" t="s">
        <v>80</v>
      </c>
      <c r="AT134" s="131" t="s">
        <v>72</v>
      </c>
      <c r="AU134" s="131" t="s">
        <v>73</v>
      </c>
      <c r="AY134" s="124" t="s">
        <v>132</v>
      </c>
      <c r="BK134" s="132">
        <f>BK135+BK140+BK155+BK158+BK189+BK217+BK240</f>
        <v>0</v>
      </c>
    </row>
    <row r="135" spans="2:65" s="11" customFormat="1" ht="22.9" customHeight="1">
      <c r="B135" s="123"/>
      <c r="D135" s="124" t="s">
        <v>72</v>
      </c>
      <c r="E135" s="133" t="s">
        <v>133</v>
      </c>
      <c r="F135" s="133" t="s">
        <v>134</v>
      </c>
      <c r="I135" s="126"/>
      <c r="J135" s="134">
        <f>BK135</f>
        <v>0</v>
      </c>
      <c r="L135" s="123"/>
      <c r="M135" s="128"/>
      <c r="P135" s="129">
        <f>SUM(P136:P139)</f>
        <v>0</v>
      </c>
      <c r="R135" s="129">
        <f>SUM(R136:R139)</f>
        <v>2.6654657399999997</v>
      </c>
      <c r="T135" s="130">
        <f>SUM(T136:T139)</f>
        <v>0</v>
      </c>
      <c r="AR135" s="124" t="s">
        <v>80</v>
      </c>
      <c r="AT135" s="131" t="s">
        <v>72</v>
      </c>
      <c r="AU135" s="131" t="s">
        <v>80</v>
      </c>
      <c r="AY135" s="124" t="s">
        <v>132</v>
      </c>
      <c r="BK135" s="132">
        <f>SUM(BK136:BK139)</f>
        <v>0</v>
      </c>
    </row>
    <row r="136" spans="2:65" s="1" customFormat="1" ht="37.9" customHeight="1">
      <c r="B136" s="31"/>
      <c r="C136" s="135" t="s">
        <v>80</v>
      </c>
      <c r="D136" s="135" t="s">
        <v>135</v>
      </c>
      <c r="E136" s="136" t="s">
        <v>136</v>
      </c>
      <c r="F136" s="137" t="s">
        <v>137</v>
      </c>
      <c r="G136" s="138" t="s">
        <v>138</v>
      </c>
      <c r="H136" s="139">
        <v>17.451000000000001</v>
      </c>
      <c r="I136" s="140"/>
      <c r="J136" s="141">
        <f>ROUND(I136*H136,2)</f>
        <v>0</v>
      </c>
      <c r="K136" s="137" t="s">
        <v>139</v>
      </c>
      <c r="L136" s="31"/>
      <c r="M136" s="142" t="s">
        <v>1</v>
      </c>
      <c r="N136" s="143" t="s">
        <v>38</v>
      </c>
      <c r="P136" s="144">
        <f>O136*H136</f>
        <v>0</v>
      </c>
      <c r="Q136" s="144">
        <v>0.15273999999999999</v>
      </c>
      <c r="R136" s="144">
        <f>Q136*H136</f>
        <v>2.6654657399999997</v>
      </c>
      <c r="S136" s="144">
        <v>0</v>
      </c>
      <c r="T136" s="145">
        <f>S136*H136</f>
        <v>0</v>
      </c>
      <c r="AR136" s="146" t="s">
        <v>140</v>
      </c>
      <c r="AT136" s="146" t="s">
        <v>135</v>
      </c>
      <c r="AU136" s="146" t="s">
        <v>82</v>
      </c>
      <c r="AY136" s="16" t="s">
        <v>132</v>
      </c>
      <c r="BE136" s="147">
        <f>IF(N136="základní",J136,0)</f>
        <v>0</v>
      </c>
      <c r="BF136" s="147">
        <f>IF(N136="snížená",J136,0)</f>
        <v>0</v>
      </c>
      <c r="BG136" s="147">
        <f>IF(N136="zákl. přenesená",J136,0)</f>
        <v>0</v>
      </c>
      <c r="BH136" s="147">
        <f>IF(N136="sníž. přenesená",J136,0)</f>
        <v>0</v>
      </c>
      <c r="BI136" s="147">
        <f>IF(N136="nulová",J136,0)</f>
        <v>0</v>
      </c>
      <c r="BJ136" s="16" t="s">
        <v>80</v>
      </c>
      <c r="BK136" s="147">
        <f>ROUND(I136*H136,2)</f>
        <v>0</v>
      </c>
      <c r="BL136" s="16" t="s">
        <v>140</v>
      </c>
      <c r="BM136" s="146" t="s">
        <v>141</v>
      </c>
    </row>
    <row r="137" spans="2:65" s="1" customFormat="1" ht="29.25">
      <c r="B137" s="31"/>
      <c r="D137" s="148" t="s">
        <v>142</v>
      </c>
      <c r="F137" s="149" t="s">
        <v>143</v>
      </c>
      <c r="I137" s="150"/>
      <c r="L137" s="31"/>
      <c r="M137" s="151"/>
      <c r="T137" s="55"/>
      <c r="AT137" s="16" t="s">
        <v>142</v>
      </c>
      <c r="AU137" s="16" t="s">
        <v>82</v>
      </c>
    </row>
    <row r="138" spans="2:65" s="12" customFormat="1">
      <c r="B138" s="152"/>
      <c r="D138" s="148" t="s">
        <v>144</v>
      </c>
      <c r="E138" s="153" t="s">
        <v>1</v>
      </c>
      <c r="F138" s="154" t="s">
        <v>145</v>
      </c>
      <c r="H138" s="153" t="s">
        <v>1</v>
      </c>
      <c r="I138" s="155"/>
      <c r="L138" s="152"/>
      <c r="M138" s="156"/>
      <c r="T138" s="157"/>
      <c r="AT138" s="153" t="s">
        <v>144</v>
      </c>
      <c r="AU138" s="153" t="s">
        <v>82</v>
      </c>
      <c r="AV138" s="12" t="s">
        <v>80</v>
      </c>
      <c r="AW138" s="12" t="s">
        <v>30</v>
      </c>
      <c r="AX138" s="12" t="s">
        <v>73</v>
      </c>
      <c r="AY138" s="153" t="s">
        <v>132</v>
      </c>
    </row>
    <row r="139" spans="2:65" s="13" customFormat="1">
      <c r="B139" s="158"/>
      <c r="D139" s="148" t="s">
        <v>144</v>
      </c>
      <c r="E139" s="159" t="s">
        <v>1</v>
      </c>
      <c r="F139" s="160" t="s">
        <v>146</v>
      </c>
      <c r="H139" s="161">
        <v>17.451000000000001</v>
      </c>
      <c r="I139" s="162"/>
      <c r="L139" s="158"/>
      <c r="M139" s="163"/>
      <c r="T139" s="164"/>
      <c r="AT139" s="159" t="s">
        <v>144</v>
      </c>
      <c r="AU139" s="159" t="s">
        <v>82</v>
      </c>
      <c r="AV139" s="13" t="s">
        <v>82</v>
      </c>
      <c r="AW139" s="13" t="s">
        <v>30</v>
      </c>
      <c r="AX139" s="13" t="s">
        <v>80</v>
      </c>
      <c r="AY139" s="159" t="s">
        <v>132</v>
      </c>
    </row>
    <row r="140" spans="2:65" s="11" customFormat="1" ht="22.9" customHeight="1">
      <c r="B140" s="123"/>
      <c r="D140" s="124" t="s">
        <v>72</v>
      </c>
      <c r="E140" s="133" t="s">
        <v>147</v>
      </c>
      <c r="F140" s="133" t="s">
        <v>148</v>
      </c>
      <c r="I140" s="126"/>
      <c r="J140" s="134">
        <f>BK140</f>
        <v>0</v>
      </c>
      <c r="L140" s="123"/>
      <c r="M140" s="128"/>
      <c r="P140" s="129">
        <f>SUM(P141:P154)</f>
        <v>0</v>
      </c>
      <c r="R140" s="129">
        <f>SUM(R141:R154)</f>
        <v>0.73711439999999995</v>
      </c>
      <c r="T140" s="130">
        <f>SUM(T141:T154)</f>
        <v>1.1887200000000001E-2</v>
      </c>
      <c r="AR140" s="124" t="s">
        <v>80</v>
      </c>
      <c r="AT140" s="131" t="s">
        <v>72</v>
      </c>
      <c r="AU140" s="131" t="s">
        <v>80</v>
      </c>
      <c r="AY140" s="124" t="s">
        <v>132</v>
      </c>
      <c r="BK140" s="132">
        <f>SUM(BK141:BK154)</f>
        <v>0</v>
      </c>
    </row>
    <row r="141" spans="2:65" s="1" customFormat="1" ht="24.2" customHeight="1">
      <c r="B141" s="31"/>
      <c r="C141" s="135" t="s">
        <v>82</v>
      </c>
      <c r="D141" s="135" t="s">
        <v>135</v>
      </c>
      <c r="E141" s="136" t="s">
        <v>149</v>
      </c>
      <c r="F141" s="137" t="s">
        <v>150</v>
      </c>
      <c r="G141" s="138" t="s">
        <v>138</v>
      </c>
      <c r="H141" s="139">
        <v>141.255</v>
      </c>
      <c r="I141" s="140"/>
      <c r="J141" s="141">
        <f>ROUND(I141*H141,2)</f>
        <v>0</v>
      </c>
      <c r="K141" s="137" t="s">
        <v>139</v>
      </c>
      <c r="L141" s="31"/>
      <c r="M141" s="142" t="s">
        <v>1</v>
      </c>
      <c r="N141" s="143" t="s">
        <v>38</v>
      </c>
      <c r="P141" s="144">
        <f>O141*H141</f>
        <v>0</v>
      </c>
      <c r="Q141" s="144">
        <v>2.5999999999999998E-4</v>
      </c>
      <c r="R141" s="144">
        <f>Q141*H141</f>
        <v>3.6726299999999996E-2</v>
      </c>
      <c r="S141" s="144">
        <v>0</v>
      </c>
      <c r="T141" s="145">
        <f>S141*H141</f>
        <v>0</v>
      </c>
      <c r="AR141" s="146" t="s">
        <v>140</v>
      </c>
      <c r="AT141" s="146" t="s">
        <v>135</v>
      </c>
      <c r="AU141" s="146" t="s">
        <v>82</v>
      </c>
      <c r="AY141" s="16" t="s">
        <v>132</v>
      </c>
      <c r="BE141" s="147">
        <f>IF(N141="základní",J141,0)</f>
        <v>0</v>
      </c>
      <c r="BF141" s="147">
        <f>IF(N141="snížená",J141,0)</f>
        <v>0</v>
      </c>
      <c r="BG141" s="147">
        <f>IF(N141="zákl. přenesená",J141,0)</f>
        <v>0</v>
      </c>
      <c r="BH141" s="147">
        <f>IF(N141="sníž. přenesená",J141,0)</f>
        <v>0</v>
      </c>
      <c r="BI141" s="147">
        <f>IF(N141="nulová",J141,0)</f>
        <v>0</v>
      </c>
      <c r="BJ141" s="16" t="s">
        <v>80</v>
      </c>
      <c r="BK141" s="147">
        <f>ROUND(I141*H141,2)</f>
        <v>0</v>
      </c>
      <c r="BL141" s="16" t="s">
        <v>140</v>
      </c>
      <c r="BM141" s="146" t="s">
        <v>151</v>
      </c>
    </row>
    <row r="142" spans="2:65" s="1" customFormat="1" ht="19.5">
      <c r="B142" s="31"/>
      <c r="D142" s="148" t="s">
        <v>142</v>
      </c>
      <c r="F142" s="149" t="s">
        <v>152</v>
      </c>
      <c r="I142" s="150"/>
      <c r="L142" s="31"/>
      <c r="M142" s="151"/>
      <c r="T142" s="55"/>
      <c r="AT142" s="16" t="s">
        <v>142</v>
      </c>
      <c r="AU142" s="16" t="s">
        <v>82</v>
      </c>
    </row>
    <row r="143" spans="2:65" s="12" customFormat="1">
      <c r="B143" s="152"/>
      <c r="D143" s="148" t="s">
        <v>144</v>
      </c>
      <c r="E143" s="153" t="s">
        <v>1</v>
      </c>
      <c r="F143" s="154" t="s">
        <v>153</v>
      </c>
      <c r="H143" s="153" t="s">
        <v>1</v>
      </c>
      <c r="I143" s="155"/>
      <c r="L143" s="152"/>
      <c r="M143" s="156"/>
      <c r="T143" s="157"/>
      <c r="AT143" s="153" t="s">
        <v>144</v>
      </c>
      <c r="AU143" s="153" t="s">
        <v>82</v>
      </c>
      <c r="AV143" s="12" t="s">
        <v>80</v>
      </c>
      <c r="AW143" s="12" t="s">
        <v>30</v>
      </c>
      <c r="AX143" s="12" t="s">
        <v>73</v>
      </c>
      <c r="AY143" s="153" t="s">
        <v>132</v>
      </c>
    </row>
    <row r="144" spans="2:65" s="13" customFormat="1">
      <c r="B144" s="158"/>
      <c r="D144" s="148" t="s">
        <v>144</v>
      </c>
      <c r="E144" s="159" t="s">
        <v>1</v>
      </c>
      <c r="F144" s="160" t="s">
        <v>154</v>
      </c>
      <c r="H144" s="161">
        <v>87.254999999999995</v>
      </c>
      <c r="I144" s="162"/>
      <c r="L144" s="158"/>
      <c r="M144" s="163"/>
      <c r="T144" s="164"/>
      <c r="AT144" s="159" t="s">
        <v>144</v>
      </c>
      <c r="AU144" s="159" t="s">
        <v>82</v>
      </c>
      <c r="AV144" s="13" t="s">
        <v>82</v>
      </c>
      <c r="AW144" s="13" t="s">
        <v>30</v>
      </c>
      <c r="AX144" s="13" t="s">
        <v>73</v>
      </c>
      <c r="AY144" s="159" t="s">
        <v>132</v>
      </c>
    </row>
    <row r="145" spans="2:65" s="12" customFormat="1">
      <c r="B145" s="152"/>
      <c r="D145" s="148" t="s">
        <v>144</v>
      </c>
      <c r="E145" s="153" t="s">
        <v>1</v>
      </c>
      <c r="F145" s="154" t="s">
        <v>155</v>
      </c>
      <c r="H145" s="153" t="s">
        <v>1</v>
      </c>
      <c r="I145" s="155"/>
      <c r="L145" s="152"/>
      <c r="M145" s="156"/>
      <c r="T145" s="157"/>
      <c r="AT145" s="153" t="s">
        <v>144</v>
      </c>
      <c r="AU145" s="153" t="s">
        <v>82</v>
      </c>
      <c r="AV145" s="12" t="s">
        <v>80</v>
      </c>
      <c r="AW145" s="12" t="s">
        <v>30</v>
      </c>
      <c r="AX145" s="12" t="s">
        <v>73</v>
      </c>
      <c r="AY145" s="153" t="s">
        <v>132</v>
      </c>
    </row>
    <row r="146" spans="2:65" s="13" customFormat="1">
      <c r="B146" s="158"/>
      <c r="D146" s="148" t="s">
        <v>144</v>
      </c>
      <c r="E146" s="159" t="s">
        <v>1</v>
      </c>
      <c r="F146" s="160" t="s">
        <v>156</v>
      </c>
      <c r="H146" s="161">
        <v>54</v>
      </c>
      <c r="I146" s="162"/>
      <c r="L146" s="158"/>
      <c r="M146" s="163"/>
      <c r="T146" s="164"/>
      <c r="AT146" s="159" t="s">
        <v>144</v>
      </c>
      <c r="AU146" s="159" t="s">
        <v>82</v>
      </c>
      <c r="AV146" s="13" t="s">
        <v>82</v>
      </c>
      <c r="AW146" s="13" t="s">
        <v>30</v>
      </c>
      <c r="AX146" s="13" t="s">
        <v>73</v>
      </c>
      <c r="AY146" s="159" t="s">
        <v>132</v>
      </c>
    </row>
    <row r="147" spans="2:65" s="14" customFormat="1">
      <c r="B147" s="165"/>
      <c r="D147" s="148" t="s">
        <v>144</v>
      </c>
      <c r="E147" s="166" t="s">
        <v>1</v>
      </c>
      <c r="F147" s="167" t="s">
        <v>157</v>
      </c>
      <c r="H147" s="168">
        <v>141.255</v>
      </c>
      <c r="I147" s="169"/>
      <c r="L147" s="165"/>
      <c r="M147" s="170"/>
      <c r="T147" s="171"/>
      <c r="AT147" s="166" t="s">
        <v>144</v>
      </c>
      <c r="AU147" s="166" t="s">
        <v>82</v>
      </c>
      <c r="AV147" s="14" t="s">
        <v>140</v>
      </c>
      <c r="AW147" s="14" t="s">
        <v>30</v>
      </c>
      <c r="AX147" s="14" t="s">
        <v>80</v>
      </c>
      <c r="AY147" s="166" t="s">
        <v>132</v>
      </c>
    </row>
    <row r="148" spans="2:65" s="1" customFormat="1" ht="16.5" customHeight="1">
      <c r="B148" s="31"/>
      <c r="C148" s="135" t="s">
        <v>133</v>
      </c>
      <c r="D148" s="135" t="s">
        <v>135</v>
      </c>
      <c r="E148" s="136" t="s">
        <v>158</v>
      </c>
      <c r="F148" s="137" t="s">
        <v>159</v>
      </c>
      <c r="G148" s="138" t="s">
        <v>138</v>
      </c>
      <c r="H148" s="139">
        <v>17.451000000000001</v>
      </c>
      <c r="I148" s="140"/>
      <c r="J148" s="141">
        <f>ROUND(I148*H148,2)</f>
        <v>0</v>
      </c>
      <c r="K148" s="137" t="s">
        <v>139</v>
      </c>
      <c r="L148" s="31"/>
      <c r="M148" s="142" t="s">
        <v>1</v>
      </c>
      <c r="N148" s="143" t="s">
        <v>38</v>
      </c>
      <c r="P148" s="144">
        <f>O148*H148</f>
        <v>0</v>
      </c>
      <c r="Q148" s="144">
        <v>4.0000000000000001E-3</v>
      </c>
      <c r="R148" s="144">
        <f>Q148*H148</f>
        <v>6.9804000000000005E-2</v>
      </c>
      <c r="S148" s="144">
        <v>0</v>
      </c>
      <c r="T148" s="145">
        <f>S148*H148</f>
        <v>0</v>
      </c>
      <c r="AR148" s="146" t="s">
        <v>140</v>
      </c>
      <c r="AT148" s="146" t="s">
        <v>135</v>
      </c>
      <c r="AU148" s="146" t="s">
        <v>82</v>
      </c>
      <c r="AY148" s="16" t="s">
        <v>132</v>
      </c>
      <c r="BE148" s="147">
        <f>IF(N148="základní",J148,0)</f>
        <v>0</v>
      </c>
      <c r="BF148" s="147">
        <f>IF(N148="snížená",J148,0)</f>
        <v>0</v>
      </c>
      <c r="BG148" s="147">
        <f>IF(N148="zákl. přenesená",J148,0)</f>
        <v>0</v>
      </c>
      <c r="BH148" s="147">
        <f>IF(N148="sníž. přenesená",J148,0)</f>
        <v>0</v>
      </c>
      <c r="BI148" s="147">
        <f>IF(N148="nulová",J148,0)</f>
        <v>0</v>
      </c>
      <c r="BJ148" s="16" t="s">
        <v>80</v>
      </c>
      <c r="BK148" s="147">
        <f>ROUND(I148*H148,2)</f>
        <v>0</v>
      </c>
      <c r="BL148" s="16" t="s">
        <v>140</v>
      </c>
      <c r="BM148" s="146" t="s">
        <v>160</v>
      </c>
    </row>
    <row r="149" spans="2:65" s="1" customFormat="1" ht="19.5">
      <c r="B149" s="31"/>
      <c r="D149" s="148" t="s">
        <v>142</v>
      </c>
      <c r="F149" s="149" t="s">
        <v>161</v>
      </c>
      <c r="I149" s="150"/>
      <c r="L149" s="31"/>
      <c r="M149" s="151"/>
      <c r="T149" s="55"/>
      <c r="AT149" s="16" t="s">
        <v>142</v>
      </c>
      <c r="AU149" s="16" t="s">
        <v>82</v>
      </c>
    </row>
    <row r="150" spans="2:65" s="13" customFormat="1">
      <c r="B150" s="158"/>
      <c r="D150" s="148" t="s">
        <v>144</v>
      </c>
      <c r="E150" s="159" t="s">
        <v>1</v>
      </c>
      <c r="F150" s="160" t="s">
        <v>162</v>
      </c>
      <c r="H150" s="161">
        <v>17.451000000000001</v>
      </c>
      <c r="I150" s="162"/>
      <c r="L150" s="158"/>
      <c r="M150" s="163"/>
      <c r="T150" s="164"/>
      <c r="AT150" s="159" t="s">
        <v>144</v>
      </c>
      <c r="AU150" s="159" t="s">
        <v>82</v>
      </c>
      <c r="AV150" s="13" t="s">
        <v>82</v>
      </c>
      <c r="AW150" s="13" t="s">
        <v>30</v>
      </c>
      <c r="AX150" s="13" t="s">
        <v>80</v>
      </c>
      <c r="AY150" s="159" t="s">
        <v>132</v>
      </c>
    </row>
    <row r="151" spans="2:65" s="1" customFormat="1" ht="16.5" customHeight="1">
      <c r="B151" s="31"/>
      <c r="C151" s="135" t="s">
        <v>140</v>
      </c>
      <c r="D151" s="135" t="s">
        <v>135</v>
      </c>
      <c r="E151" s="136" t="s">
        <v>163</v>
      </c>
      <c r="F151" s="137" t="s">
        <v>164</v>
      </c>
      <c r="G151" s="138" t="s">
        <v>138</v>
      </c>
      <c r="H151" s="139">
        <v>198.12</v>
      </c>
      <c r="I151" s="140"/>
      <c r="J151" s="141">
        <f>ROUND(I151*H151,2)</f>
        <v>0</v>
      </c>
      <c r="K151" s="137" t="s">
        <v>139</v>
      </c>
      <c r="L151" s="31"/>
      <c r="M151" s="142" t="s">
        <v>1</v>
      </c>
      <c r="N151" s="143" t="s">
        <v>38</v>
      </c>
      <c r="P151" s="144">
        <f>O151*H151</f>
        <v>0</v>
      </c>
      <c r="Q151" s="144">
        <v>6.0000000000000002E-5</v>
      </c>
      <c r="R151" s="144">
        <f>Q151*H151</f>
        <v>1.1887200000000001E-2</v>
      </c>
      <c r="S151" s="144">
        <v>6.0000000000000002E-5</v>
      </c>
      <c r="T151" s="145">
        <f>S151*H151</f>
        <v>1.1887200000000001E-2</v>
      </c>
      <c r="AR151" s="146" t="s">
        <v>140</v>
      </c>
      <c r="AT151" s="146" t="s">
        <v>135</v>
      </c>
      <c r="AU151" s="146" t="s">
        <v>82</v>
      </c>
      <c r="AY151" s="16" t="s">
        <v>132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6" t="s">
        <v>80</v>
      </c>
      <c r="BK151" s="147">
        <f>ROUND(I151*H151,2)</f>
        <v>0</v>
      </c>
      <c r="BL151" s="16" t="s">
        <v>140</v>
      </c>
      <c r="BM151" s="146" t="s">
        <v>165</v>
      </c>
    </row>
    <row r="152" spans="2:65" s="1" customFormat="1" ht="19.5">
      <c r="B152" s="31"/>
      <c r="D152" s="148" t="s">
        <v>142</v>
      </c>
      <c r="F152" s="149" t="s">
        <v>166</v>
      </c>
      <c r="I152" s="150"/>
      <c r="L152" s="31"/>
      <c r="M152" s="151"/>
      <c r="T152" s="55"/>
      <c r="AT152" s="16" t="s">
        <v>142</v>
      </c>
      <c r="AU152" s="16" t="s">
        <v>82</v>
      </c>
    </row>
    <row r="153" spans="2:65" s="1" customFormat="1" ht="24.2" customHeight="1">
      <c r="B153" s="31"/>
      <c r="C153" s="135" t="s">
        <v>167</v>
      </c>
      <c r="D153" s="135" t="s">
        <v>135</v>
      </c>
      <c r="E153" s="136" t="s">
        <v>168</v>
      </c>
      <c r="F153" s="137" t="s">
        <v>169</v>
      </c>
      <c r="G153" s="138" t="s">
        <v>138</v>
      </c>
      <c r="H153" s="139">
        <v>141.255</v>
      </c>
      <c r="I153" s="140"/>
      <c r="J153" s="141">
        <f>ROUND(I153*H153,2)</f>
        <v>0</v>
      </c>
      <c r="K153" s="137" t="s">
        <v>170</v>
      </c>
      <c r="L153" s="31"/>
      <c r="M153" s="142" t="s">
        <v>1</v>
      </c>
      <c r="N153" s="143" t="s">
        <v>38</v>
      </c>
      <c r="P153" s="144">
        <f>O153*H153</f>
        <v>0</v>
      </c>
      <c r="Q153" s="144">
        <v>4.3800000000000002E-3</v>
      </c>
      <c r="R153" s="144">
        <f>Q153*H153</f>
        <v>0.61869689999999999</v>
      </c>
      <c r="S153" s="144">
        <v>0</v>
      </c>
      <c r="T153" s="145">
        <f>S153*H153</f>
        <v>0</v>
      </c>
      <c r="AR153" s="146" t="s">
        <v>171</v>
      </c>
      <c r="AT153" s="146" t="s">
        <v>135</v>
      </c>
      <c r="AU153" s="146" t="s">
        <v>82</v>
      </c>
      <c r="AY153" s="16" t="s">
        <v>132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6" t="s">
        <v>80</v>
      </c>
      <c r="BK153" s="147">
        <f>ROUND(I153*H153,2)</f>
        <v>0</v>
      </c>
      <c r="BL153" s="16" t="s">
        <v>171</v>
      </c>
      <c r="BM153" s="146" t="s">
        <v>172</v>
      </c>
    </row>
    <row r="154" spans="2:65" s="1" customFormat="1" ht="19.5">
      <c r="B154" s="31"/>
      <c r="D154" s="148" t="s">
        <v>142</v>
      </c>
      <c r="F154" s="149" t="s">
        <v>173</v>
      </c>
      <c r="I154" s="150"/>
      <c r="L154" s="31"/>
      <c r="M154" s="151"/>
      <c r="T154" s="55"/>
      <c r="AT154" s="16" t="s">
        <v>142</v>
      </c>
      <c r="AU154" s="16" t="s">
        <v>82</v>
      </c>
    </row>
    <row r="155" spans="2:65" s="11" customFormat="1" ht="22.9" customHeight="1">
      <c r="B155" s="123"/>
      <c r="D155" s="124" t="s">
        <v>72</v>
      </c>
      <c r="E155" s="133" t="s">
        <v>174</v>
      </c>
      <c r="F155" s="133" t="s">
        <v>175</v>
      </c>
      <c r="I155" s="126"/>
      <c r="J155" s="134">
        <f>BK155</f>
        <v>0</v>
      </c>
      <c r="L155" s="123"/>
      <c r="M155" s="128"/>
      <c r="P155" s="129">
        <f>SUM(P156:P157)</f>
        <v>0</v>
      </c>
      <c r="R155" s="129">
        <f>SUM(R156:R157)</f>
        <v>0</v>
      </c>
      <c r="T155" s="130">
        <f>SUM(T156:T157)</f>
        <v>0</v>
      </c>
      <c r="AR155" s="124" t="s">
        <v>80</v>
      </c>
      <c r="AT155" s="131" t="s">
        <v>72</v>
      </c>
      <c r="AU155" s="131" t="s">
        <v>80</v>
      </c>
      <c r="AY155" s="124" t="s">
        <v>132</v>
      </c>
      <c r="BK155" s="132">
        <f>SUM(BK156:BK157)</f>
        <v>0</v>
      </c>
    </row>
    <row r="156" spans="2:65" s="1" customFormat="1" ht="24.2" customHeight="1">
      <c r="B156" s="31"/>
      <c r="C156" s="135" t="s">
        <v>176</v>
      </c>
      <c r="D156" s="135" t="s">
        <v>135</v>
      </c>
      <c r="E156" s="136" t="s">
        <v>177</v>
      </c>
      <c r="F156" s="137" t="s">
        <v>178</v>
      </c>
      <c r="G156" s="138" t="s">
        <v>179</v>
      </c>
      <c r="H156" s="139">
        <v>2.7839999999999998</v>
      </c>
      <c r="I156" s="140"/>
      <c r="J156" s="141">
        <f>ROUND(I156*H156,2)</f>
        <v>0</v>
      </c>
      <c r="K156" s="137" t="s">
        <v>139</v>
      </c>
      <c r="L156" s="31"/>
      <c r="M156" s="142" t="s">
        <v>1</v>
      </c>
      <c r="N156" s="143" t="s">
        <v>38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140</v>
      </c>
      <c r="AT156" s="146" t="s">
        <v>135</v>
      </c>
      <c r="AU156" s="146" t="s">
        <v>82</v>
      </c>
      <c r="AY156" s="16" t="s">
        <v>132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6" t="s">
        <v>80</v>
      </c>
      <c r="BK156" s="147">
        <f>ROUND(I156*H156,2)</f>
        <v>0</v>
      </c>
      <c r="BL156" s="16" t="s">
        <v>140</v>
      </c>
      <c r="BM156" s="146" t="s">
        <v>180</v>
      </c>
    </row>
    <row r="157" spans="2:65" s="1" customFormat="1" ht="39">
      <c r="B157" s="31"/>
      <c r="D157" s="148" t="s">
        <v>142</v>
      </c>
      <c r="F157" s="149" t="s">
        <v>181</v>
      </c>
      <c r="I157" s="150"/>
      <c r="L157" s="31"/>
      <c r="M157" s="151"/>
      <c r="T157" s="55"/>
      <c r="AT157" s="16" t="s">
        <v>142</v>
      </c>
      <c r="AU157" s="16" t="s">
        <v>82</v>
      </c>
    </row>
    <row r="158" spans="2:65" s="11" customFormat="1" ht="22.9" customHeight="1">
      <c r="B158" s="123"/>
      <c r="D158" s="124" t="s">
        <v>72</v>
      </c>
      <c r="E158" s="133" t="s">
        <v>182</v>
      </c>
      <c r="F158" s="133" t="s">
        <v>183</v>
      </c>
      <c r="I158" s="126"/>
      <c r="J158" s="134">
        <f>BK158</f>
        <v>0</v>
      </c>
      <c r="L158" s="123"/>
      <c r="M158" s="128"/>
      <c r="P158" s="129">
        <f>SUM(P159:P188)</f>
        <v>0</v>
      </c>
      <c r="R158" s="129">
        <f>SUM(R159:R188)</f>
        <v>1.1067792000000001</v>
      </c>
      <c r="T158" s="130">
        <f>SUM(T159:T188)</f>
        <v>0</v>
      </c>
      <c r="AR158" s="124" t="s">
        <v>82</v>
      </c>
      <c r="AT158" s="131" t="s">
        <v>72</v>
      </c>
      <c r="AU158" s="131" t="s">
        <v>80</v>
      </c>
      <c r="AY158" s="124" t="s">
        <v>132</v>
      </c>
      <c r="BK158" s="132">
        <f>SUM(BK159:BK188)</f>
        <v>0</v>
      </c>
    </row>
    <row r="159" spans="2:65" s="1" customFormat="1" ht="16.5" customHeight="1">
      <c r="B159" s="31"/>
      <c r="C159" s="135" t="s">
        <v>147</v>
      </c>
      <c r="D159" s="135" t="s">
        <v>135</v>
      </c>
      <c r="E159" s="136" t="s">
        <v>184</v>
      </c>
      <c r="F159" s="137" t="s">
        <v>185</v>
      </c>
      <c r="G159" s="138" t="s">
        <v>138</v>
      </c>
      <c r="H159" s="139">
        <v>24.36</v>
      </c>
      <c r="I159" s="140"/>
      <c r="J159" s="141">
        <f>ROUND(I159*H159,2)</f>
        <v>0</v>
      </c>
      <c r="K159" s="137" t="s">
        <v>1</v>
      </c>
      <c r="L159" s="31"/>
      <c r="M159" s="142" t="s">
        <v>1</v>
      </c>
      <c r="N159" s="143" t="s">
        <v>38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AR159" s="146" t="s">
        <v>186</v>
      </c>
      <c r="AT159" s="146" t="s">
        <v>135</v>
      </c>
      <c r="AU159" s="146" t="s">
        <v>82</v>
      </c>
      <c r="AY159" s="16" t="s">
        <v>132</v>
      </c>
      <c r="BE159" s="147">
        <f>IF(N159="základní",J159,0)</f>
        <v>0</v>
      </c>
      <c r="BF159" s="147">
        <f>IF(N159="snížená",J159,0)</f>
        <v>0</v>
      </c>
      <c r="BG159" s="147">
        <f>IF(N159="zákl. přenesená",J159,0)</f>
        <v>0</v>
      </c>
      <c r="BH159" s="147">
        <f>IF(N159="sníž. přenesená",J159,0)</f>
        <v>0</v>
      </c>
      <c r="BI159" s="147">
        <f>IF(N159="nulová",J159,0)</f>
        <v>0</v>
      </c>
      <c r="BJ159" s="16" t="s">
        <v>80</v>
      </c>
      <c r="BK159" s="147">
        <f>ROUND(I159*H159,2)</f>
        <v>0</v>
      </c>
      <c r="BL159" s="16" t="s">
        <v>186</v>
      </c>
      <c r="BM159" s="146" t="s">
        <v>187</v>
      </c>
    </row>
    <row r="160" spans="2:65" s="1" customFormat="1">
      <c r="B160" s="31"/>
      <c r="D160" s="148" t="s">
        <v>142</v>
      </c>
      <c r="F160" s="149" t="s">
        <v>185</v>
      </c>
      <c r="I160" s="150"/>
      <c r="L160" s="31"/>
      <c r="M160" s="151"/>
      <c r="T160" s="55"/>
      <c r="AT160" s="16" t="s">
        <v>142</v>
      </c>
      <c r="AU160" s="16" t="s">
        <v>82</v>
      </c>
    </row>
    <row r="161" spans="2:65" s="12" customFormat="1">
      <c r="B161" s="152"/>
      <c r="D161" s="148" t="s">
        <v>144</v>
      </c>
      <c r="E161" s="153" t="s">
        <v>1</v>
      </c>
      <c r="F161" s="154" t="s">
        <v>188</v>
      </c>
      <c r="H161" s="153" t="s">
        <v>1</v>
      </c>
      <c r="I161" s="155"/>
      <c r="L161" s="152"/>
      <c r="M161" s="156"/>
      <c r="T161" s="157"/>
      <c r="AT161" s="153" t="s">
        <v>144</v>
      </c>
      <c r="AU161" s="153" t="s">
        <v>82</v>
      </c>
      <c r="AV161" s="12" t="s">
        <v>80</v>
      </c>
      <c r="AW161" s="12" t="s">
        <v>30</v>
      </c>
      <c r="AX161" s="12" t="s">
        <v>73</v>
      </c>
      <c r="AY161" s="153" t="s">
        <v>132</v>
      </c>
    </row>
    <row r="162" spans="2:65" s="13" customFormat="1">
      <c r="B162" s="158"/>
      <c r="D162" s="148" t="s">
        <v>144</v>
      </c>
      <c r="E162" s="159" t="s">
        <v>1</v>
      </c>
      <c r="F162" s="160" t="s">
        <v>189</v>
      </c>
      <c r="H162" s="161">
        <v>24.36</v>
      </c>
      <c r="I162" s="162"/>
      <c r="L162" s="158"/>
      <c r="M162" s="163"/>
      <c r="T162" s="164"/>
      <c r="AT162" s="159" t="s">
        <v>144</v>
      </c>
      <c r="AU162" s="159" t="s">
        <v>82</v>
      </c>
      <c r="AV162" s="13" t="s">
        <v>82</v>
      </c>
      <c r="AW162" s="13" t="s">
        <v>30</v>
      </c>
      <c r="AX162" s="13" t="s">
        <v>80</v>
      </c>
      <c r="AY162" s="159" t="s">
        <v>132</v>
      </c>
    </row>
    <row r="163" spans="2:65" s="1" customFormat="1" ht="16.5" customHeight="1">
      <c r="B163" s="31"/>
      <c r="C163" s="135" t="s">
        <v>190</v>
      </c>
      <c r="D163" s="135" t="s">
        <v>135</v>
      </c>
      <c r="E163" s="136" t="s">
        <v>191</v>
      </c>
      <c r="F163" s="137" t="s">
        <v>192</v>
      </c>
      <c r="G163" s="138" t="s">
        <v>138</v>
      </c>
      <c r="H163" s="139">
        <v>24.36</v>
      </c>
      <c r="I163" s="140"/>
      <c r="J163" s="141">
        <f>ROUND(I163*H163,2)</f>
        <v>0</v>
      </c>
      <c r="K163" s="137" t="s">
        <v>1</v>
      </c>
      <c r="L163" s="31"/>
      <c r="M163" s="142" t="s">
        <v>1</v>
      </c>
      <c r="N163" s="143" t="s">
        <v>38</v>
      </c>
      <c r="P163" s="144">
        <f>O163*H163</f>
        <v>0</v>
      </c>
      <c r="Q163" s="144">
        <v>2.9999999999999997E-4</v>
      </c>
      <c r="R163" s="144">
        <f>Q163*H163</f>
        <v>7.3079999999999994E-3</v>
      </c>
      <c r="S163" s="144">
        <v>0</v>
      </c>
      <c r="T163" s="145">
        <f>S163*H163</f>
        <v>0</v>
      </c>
      <c r="AR163" s="146" t="s">
        <v>186</v>
      </c>
      <c r="AT163" s="146" t="s">
        <v>135</v>
      </c>
      <c r="AU163" s="146" t="s">
        <v>82</v>
      </c>
      <c r="AY163" s="16" t="s">
        <v>132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6" t="s">
        <v>80</v>
      </c>
      <c r="BK163" s="147">
        <f>ROUND(I163*H163,2)</f>
        <v>0</v>
      </c>
      <c r="BL163" s="16" t="s">
        <v>186</v>
      </c>
      <c r="BM163" s="146" t="s">
        <v>193</v>
      </c>
    </row>
    <row r="164" spans="2:65" s="1" customFormat="1">
      <c r="B164" s="31"/>
      <c r="D164" s="148" t="s">
        <v>142</v>
      </c>
      <c r="F164" s="149" t="s">
        <v>192</v>
      </c>
      <c r="I164" s="150"/>
      <c r="L164" s="31"/>
      <c r="M164" s="151"/>
      <c r="T164" s="55"/>
      <c r="AT164" s="16" t="s">
        <v>142</v>
      </c>
      <c r="AU164" s="16" t="s">
        <v>82</v>
      </c>
    </row>
    <row r="165" spans="2:65" s="1" customFormat="1" ht="24.2" customHeight="1">
      <c r="B165" s="31"/>
      <c r="C165" s="135" t="s">
        <v>194</v>
      </c>
      <c r="D165" s="135" t="s">
        <v>135</v>
      </c>
      <c r="E165" s="136" t="s">
        <v>195</v>
      </c>
      <c r="F165" s="137" t="s">
        <v>196</v>
      </c>
      <c r="G165" s="138" t="s">
        <v>138</v>
      </c>
      <c r="H165" s="139">
        <v>24.36</v>
      </c>
      <c r="I165" s="140"/>
      <c r="J165" s="141">
        <f>ROUND(I165*H165,2)</f>
        <v>0</v>
      </c>
      <c r="K165" s="137" t="s">
        <v>139</v>
      </c>
      <c r="L165" s="31"/>
      <c r="M165" s="142" t="s">
        <v>1</v>
      </c>
      <c r="N165" s="143" t="s">
        <v>38</v>
      </c>
      <c r="P165" s="144">
        <f>O165*H165</f>
        <v>0</v>
      </c>
      <c r="Q165" s="144">
        <v>7.5799999999999999E-3</v>
      </c>
      <c r="R165" s="144">
        <f>Q165*H165</f>
        <v>0.1846488</v>
      </c>
      <c r="S165" s="144">
        <v>0</v>
      </c>
      <c r="T165" s="145">
        <f>S165*H165</f>
        <v>0</v>
      </c>
      <c r="AR165" s="146" t="s">
        <v>186</v>
      </c>
      <c r="AT165" s="146" t="s">
        <v>135</v>
      </c>
      <c r="AU165" s="146" t="s">
        <v>82</v>
      </c>
      <c r="AY165" s="16" t="s">
        <v>132</v>
      </c>
      <c r="BE165" s="147">
        <f>IF(N165="základní",J165,0)</f>
        <v>0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6" t="s">
        <v>80</v>
      </c>
      <c r="BK165" s="147">
        <f>ROUND(I165*H165,2)</f>
        <v>0</v>
      </c>
      <c r="BL165" s="16" t="s">
        <v>186</v>
      </c>
      <c r="BM165" s="146" t="s">
        <v>197</v>
      </c>
    </row>
    <row r="166" spans="2:65" s="1" customFormat="1" ht="19.5">
      <c r="B166" s="31"/>
      <c r="D166" s="148" t="s">
        <v>142</v>
      </c>
      <c r="F166" s="149" t="s">
        <v>198</v>
      </c>
      <c r="I166" s="150"/>
      <c r="L166" s="31"/>
      <c r="M166" s="151"/>
      <c r="T166" s="55"/>
      <c r="AT166" s="16" t="s">
        <v>142</v>
      </c>
      <c r="AU166" s="16" t="s">
        <v>82</v>
      </c>
    </row>
    <row r="167" spans="2:65" s="1" customFormat="1" ht="24.2" customHeight="1">
      <c r="B167" s="31"/>
      <c r="C167" s="135" t="s">
        <v>199</v>
      </c>
      <c r="D167" s="135" t="s">
        <v>135</v>
      </c>
      <c r="E167" s="136" t="s">
        <v>200</v>
      </c>
      <c r="F167" s="137" t="s">
        <v>201</v>
      </c>
      <c r="G167" s="138" t="s">
        <v>202</v>
      </c>
      <c r="H167" s="139">
        <v>24</v>
      </c>
      <c r="I167" s="140"/>
      <c r="J167" s="141">
        <f>ROUND(I167*H167,2)</f>
        <v>0</v>
      </c>
      <c r="K167" s="137" t="s">
        <v>1</v>
      </c>
      <c r="L167" s="31"/>
      <c r="M167" s="142" t="s">
        <v>1</v>
      </c>
      <c r="N167" s="143" t="s">
        <v>38</v>
      </c>
      <c r="P167" s="144">
        <f>O167*H167</f>
        <v>0</v>
      </c>
      <c r="Q167" s="144">
        <v>4.2999999999999999E-4</v>
      </c>
      <c r="R167" s="144">
        <f>Q167*H167</f>
        <v>1.0319999999999999E-2</v>
      </c>
      <c r="S167" s="144">
        <v>0</v>
      </c>
      <c r="T167" s="145">
        <f>S167*H167</f>
        <v>0</v>
      </c>
      <c r="AR167" s="146" t="s">
        <v>186</v>
      </c>
      <c r="AT167" s="146" t="s">
        <v>135</v>
      </c>
      <c r="AU167" s="146" t="s">
        <v>82</v>
      </c>
      <c r="AY167" s="16" t="s">
        <v>132</v>
      </c>
      <c r="BE167" s="147">
        <f>IF(N167="základní",J167,0)</f>
        <v>0</v>
      </c>
      <c r="BF167" s="147">
        <f>IF(N167="snížená",J167,0)</f>
        <v>0</v>
      </c>
      <c r="BG167" s="147">
        <f>IF(N167="zákl. přenesená",J167,0)</f>
        <v>0</v>
      </c>
      <c r="BH167" s="147">
        <f>IF(N167="sníž. přenesená",J167,0)</f>
        <v>0</v>
      </c>
      <c r="BI167" s="147">
        <f>IF(N167="nulová",J167,0)</f>
        <v>0</v>
      </c>
      <c r="BJ167" s="16" t="s">
        <v>80</v>
      </c>
      <c r="BK167" s="147">
        <f>ROUND(I167*H167,2)</f>
        <v>0</v>
      </c>
      <c r="BL167" s="16" t="s">
        <v>186</v>
      </c>
      <c r="BM167" s="146" t="s">
        <v>203</v>
      </c>
    </row>
    <row r="168" spans="2:65" s="1" customFormat="1" ht="19.5">
      <c r="B168" s="31"/>
      <c r="D168" s="148" t="s">
        <v>142</v>
      </c>
      <c r="F168" s="149" t="s">
        <v>201</v>
      </c>
      <c r="I168" s="150"/>
      <c r="L168" s="31"/>
      <c r="M168" s="151"/>
      <c r="T168" s="55"/>
      <c r="AT168" s="16" t="s">
        <v>142</v>
      </c>
      <c r="AU168" s="16" t="s">
        <v>82</v>
      </c>
    </row>
    <row r="169" spans="2:65" s="13" customFormat="1">
      <c r="B169" s="158"/>
      <c r="D169" s="148" t="s">
        <v>144</v>
      </c>
      <c r="E169" s="159" t="s">
        <v>1</v>
      </c>
      <c r="F169" s="160" t="s">
        <v>204</v>
      </c>
      <c r="H169" s="161">
        <v>24</v>
      </c>
      <c r="I169" s="162"/>
      <c r="L169" s="158"/>
      <c r="M169" s="163"/>
      <c r="T169" s="164"/>
      <c r="AT169" s="159" t="s">
        <v>144</v>
      </c>
      <c r="AU169" s="159" t="s">
        <v>82</v>
      </c>
      <c r="AV169" s="13" t="s">
        <v>82</v>
      </c>
      <c r="AW169" s="13" t="s">
        <v>30</v>
      </c>
      <c r="AX169" s="13" t="s">
        <v>80</v>
      </c>
      <c r="AY169" s="159" t="s">
        <v>132</v>
      </c>
    </row>
    <row r="170" spans="2:65" s="1" customFormat="1" ht="24.2" customHeight="1">
      <c r="B170" s="31"/>
      <c r="C170" s="172" t="s">
        <v>205</v>
      </c>
      <c r="D170" s="172" t="s">
        <v>206</v>
      </c>
      <c r="E170" s="173" t="s">
        <v>207</v>
      </c>
      <c r="F170" s="174" t="s">
        <v>208</v>
      </c>
      <c r="G170" s="175" t="s">
        <v>202</v>
      </c>
      <c r="H170" s="176">
        <v>26.4</v>
      </c>
      <c r="I170" s="177"/>
      <c r="J170" s="178">
        <f>ROUND(I170*H170,2)</f>
        <v>0</v>
      </c>
      <c r="K170" s="174" t="s">
        <v>139</v>
      </c>
      <c r="L170" s="179"/>
      <c r="M170" s="180" t="s">
        <v>1</v>
      </c>
      <c r="N170" s="181" t="s">
        <v>38</v>
      </c>
      <c r="P170" s="144">
        <f>O170*H170</f>
        <v>0</v>
      </c>
      <c r="Q170" s="144">
        <v>1.98E-3</v>
      </c>
      <c r="R170" s="144">
        <f>Q170*H170</f>
        <v>5.2271999999999999E-2</v>
      </c>
      <c r="S170" s="144">
        <v>0</v>
      </c>
      <c r="T170" s="145">
        <f>S170*H170</f>
        <v>0</v>
      </c>
      <c r="AR170" s="146" t="s">
        <v>209</v>
      </c>
      <c r="AT170" s="146" t="s">
        <v>206</v>
      </c>
      <c r="AU170" s="146" t="s">
        <v>82</v>
      </c>
      <c r="AY170" s="16" t="s">
        <v>132</v>
      </c>
      <c r="BE170" s="147">
        <f>IF(N170="základní",J170,0)</f>
        <v>0</v>
      </c>
      <c r="BF170" s="147">
        <f>IF(N170="snížená",J170,0)</f>
        <v>0</v>
      </c>
      <c r="BG170" s="147">
        <f>IF(N170="zákl. přenesená",J170,0)</f>
        <v>0</v>
      </c>
      <c r="BH170" s="147">
        <f>IF(N170="sníž. přenesená",J170,0)</f>
        <v>0</v>
      </c>
      <c r="BI170" s="147">
        <f>IF(N170="nulová",J170,0)</f>
        <v>0</v>
      </c>
      <c r="BJ170" s="16" t="s">
        <v>80</v>
      </c>
      <c r="BK170" s="147">
        <f>ROUND(I170*H170,2)</f>
        <v>0</v>
      </c>
      <c r="BL170" s="16" t="s">
        <v>186</v>
      </c>
      <c r="BM170" s="146" t="s">
        <v>210</v>
      </c>
    </row>
    <row r="171" spans="2:65" s="1" customFormat="1" ht="19.5">
      <c r="B171" s="31"/>
      <c r="D171" s="148" t="s">
        <v>142</v>
      </c>
      <c r="F171" s="149" t="s">
        <v>208</v>
      </c>
      <c r="I171" s="150"/>
      <c r="L171" s="31"/>
      <c r="M171" s="151"/>
      <c r="T171" s="55"/>
      <c r="AT171" s="16" t="s">
        <v>142</v>
      </c>
      <c r="AU171" s="16" t="s">
        <v>82</v>
      </c>
    </row>
    <row r="172" spans="2:65" s="13" customFormat="1">
      <c r="B172" s="158"/>
      <c r="D172" s="148" t="s">
        <v>144</v>
      </c>
      <c r="F172" s="160" t="s">
        <v>211</v>
      </c>
      <c r="H172" s="161">
        <v>26.4</v>
      </c>
      <c r="I172" s="162"/>
      <c r="L172" s="158"/>
      <c r="M172" s="163"/>
      <c r="T172" s="164"/>
      <c r="AT172" s="159" t="s">
        <v>144</v>
      </c>
      <c r="AU172" s="159" t="s">
        <v>82</v>
      </c>
      <c r="AV172" s="13" t="s">
        <v>82</v>
      </c>
      <c r="AW172" s="13" t="s">
        <v>4</v>
      </c>
      <c r="AX172" s="13" t="s">
        <v>80</v>
      </c>
      <c r="AY172" s="159" t="s">
        <v>132</v>
      </c>
    </row>
    <row r="173" spans="2:65" s="1" customFormat="1" ht="33" customHeight="1">
      <c r="B173" s="31"/>
      <c r="C173" s="135" t="s">
        <v>212</v>
      </c>
      <c r="D173" s="135" t="s">
        <v>135</v>
      </c>
      <c r="E173" s="136" t="s">
        <v>213</v>
      </c>
      <c r="F173" s="137" t="s">
        <v>214</v>
      </c>
      <c r="G173" s="138" t="s">
        <v>138</v>
      </c>
      <c r="H173" s="139">
        <v>24.36</v>
      </c>
      <c r="I173" s="140"/>
      <c r="J173" s="141">
        <f>ROUND(I173*H173,2)</f>
        <v>0</v>
      </c>
      <c r="K173" s="137" t="s">
        <v>139</v>
      </c>
      <c r="L173" s="31"/>
      <c r="M173" s="142" t="s">
        <v>1</v>
      </c>
      <c r="N173" s="143" t="s">
        <v>38</v>
      </c>
      <c r="P173" s="144">
        <f>O173*H173</f>
        <v>0</v>
      </c>
      <c r="Q173" s="144">
        <v>9.0900000000000009E-3</v>
      </c>
      <c r="R173" s="144">
        <f>Q173*H173</f>
        <v>0.22143240000000003</v>
      </c>
      <c r="S173" s="144">
        <v>0</v>
      </c>
      <c r="T173" s="145">
        <f>S173*H173</f>
        <v>0</v>
      </c>
      <c r="AR173" s="146" t="s">
        <v>186</v>
      </c>
      <c r="AT173" s="146" t="s">
        <v>135</v>
      </c>
      <c r="AU173" s="146" t="s">
        <v>82</v>
      </c>
      <c r="AY173" s="16" t="s">
        <v>132</v>
      </c>
      <c r="BE173" s="147">
        <f>IF(N173="základní",J173,0)</f>
        <v>0</v>
      </c>
      <c r="BF173" s="147">
        <f>IF(N173="snížená",J173,0)</f>
        <v>0</v>
      </c>
      <c r="BG173" s="147">
        <f>IF(N173="zákl. přenesená",J173,0)</f>
        <v>0</v>
      </c>
      <c r="BH173" s="147">
        <f>IF(N173="sníž. přenesená",J173,0)</f>
        <v>0</v>
      </c>
      <c r="BI173" s="147">
        <f>IF(N173="nulová",J173,0)</f>
        <v>0</v>
      </c>
      <c r="BJ173" s="16" t="s">
        <v>80</v>
      </c>
      <c r="BK173" s="147">
        <f>ROUND(I173*H173,2)</f>
        <v>0</v>
      </c>
      <c r="BL173" s="16" t="s">
        <v>186</v>
      </c>
      <c r="BM173" s="146" t="s">
        <v>215</v>
      </c>
    </row>
    <row r="174" spans="2:65" s="1" customFormat="1" ht="19.5">
      <c r="B174" s="31"/>
      <c r="D174" s="148" t="s">
        <v>142</v>
      </c>
      <c r="F174" s="149" t="s">
        <v>216</v>
      </c>
      <c r="I174" s="150"/>
      <c r="L174" s="31"/>
      <c r="M174" s="151"/>
      <c r="T174" s="55"/>
      <c r="AT174" s="16" t="s">
        <v>142</v>
      </c>
      <c r="AU174" s="16" t="s">
        <v>82</v>
      </c>
    </row>
    <row r="175" spans="2:65" s="1" customFormat="1" ht="24.2" customHeight="1">
      <c r="B175" s="31"/>
      <c r="C175" s="172" t="s">
        <v>8</v>
      </c>
      <c r="D175" s="172" t="s">
        <v>206</v>
      </c>
      <c r="E175" s="173" t="s">
        <v>217</v>
      </c>
      <c r="F175" s="174" t="s">
        <v>218</v>
      </c>
      <c r="G175" s="175" t="s">
        <v>138</v>
      </c>
      <c r="H175" s="176">
        <v>28.013999999999999</v>
      </c>
      <c r="I175" s="177"/>
      <c r="J175" s="178">
        <f>ROUND(I175*H175,2)</f>
        <v>0</v>
      </c>
      <c r="K175" s="174" t="s">
        <v>139</v>
      </c>
      <c r="L175" s="179"/>
      <c r="M175" s="180" t="s">
        <v>1</v>
      </c>
      <c r="N175" s="181" t="s">
        <v>38</v>
      </c>
      <c r="P175" s="144">
        <f>O175*H175</f>
        <v>0</v>
      </c>
      <c r="Q175" s="144">
        <v>2.1999999999999999E-2</v>
      </c>
      <c r="R175" s="144">
        <f>Q175*H175</f>
        <v>0.61630799999999997</v>
      </c>
      <c r="S175" s="144">
        <v>0</v>
      </c>
      <c r="T175" s="145">
        <f>S175*H175</f>
        <v>0</v>
      </c>
      <c r="AR175" s="146" t="s">
        <v>209</v>
      </c>
      <c r="AT175" s="146" t="s">
        <v>206</v>
      </c>
      <c r="AU175" s="146" t="s">
        <v>82</v>
      </c>
      <c r="AY175" s="16" t="s">
        <v>132</v>
      </c>
      <c r="BE175" s="147">
        <f>IF(N175="základní",J175,0)</f>
        <v>0</v>
      </c>
      <c r="BF175" s="147">
        <f>IF(N175="snížená",J175,0)</f>
        <v>0</v>
      </c>
      <c r="BG175" s="147">
        <f>IF(N175="zákl. přenesená",J175,0)</f>
        <v>0</v>
      </c>
      <c r="BH175" s="147">
        <f>IF(N175="sníž. přenesená",J175,0)</f>
        <v>0</v>
      </c>
      <c r="BI175" s="147">
        <f>IF(N175="nulová",J175,0)</f>
        <v>0</v>
      </c>
      <c r="BJ175" s="16" t="s">
        <v>80</v>
      </c>
      <c r="BK175" s="147">
        <f>ROUND(I175*H175,2)</f>
        <v>0</v>
      </c>
      <c r="BL175" s="16" t="s">
        <v>186</v>
      </c>
      <c r="BM175" s="146" t="s">
        <v>219</v>
      </c>
    </row>
    <row r="176" spans="2:65" s="1" customFormat="1" ht="19.5">
      <c r="B176" s="31"/>
      <c r="D176" s="148" t="s">
        <v>142</v>
      </c>
      <c r="F176" s="149" t="s">
        <v>218</v>
      </c>
      <c r="I176" s="150"/>
      <c r="L176" s="31"/>
      <c r="M176" s="151"/>
      <c r="T176" s="55"/>
      <c r="AT176" s="16" t="s">
        <v>142</v>
      </c>
      <c r="AU176" s="16" t="s">
        <v>82</v>
      </c>
    </row>
    <row r="177" spans="2:65" s="13" customFormat="1">
      <c r="B177" s="158"/>
      <c r="D177" s="148" t="s">
        <v>144</v>
      </c>
      <c r="F177" s="160" t="s">
        <v>220</v>
      </c>
      <c r="H177" s="161">
        <v>28.013999999999999</v>
      </c>
      <c r="I177" s="162"/>
      <c r="L177" s="158"/>
      <c r="M177" s="163"/>
      <c r="T177" s="164"/>
      <c r="AT177" s="159" t="s">
        <v>144</v>
      </c>
      <c r="AU177" s="159" t="s">
        <v>82</v>
      </c>
      <c r="AV177" s="13" t="s">
        <v>82</v>
      </c>
      <c r="AW177" s="13" t="s">
        <v>4</v>
      </c>
      <c r="AX177" s="13" t="s">
        <v>80</v>
      </c>
      <c r="AY177" s="159" t="s">
        <v>132</v>
      </c>
    </row>
    <row r="178" spans="2:65" s="1" customFormat="1" ht="24.2" customHeight="1">
      <c r="B178" s="31"/>
      <c r="C178" s="135" t="s">
        <v>221</v>
      </c>
      <c r="D178" s="135" t="s">
        <v>135</v>
      </c>
      <c r="E178" s="136" t="s">
        <v>222</v>
      </c>
      <c r="F178" s="137" t="s">
        <v>223</v>
      </c>
      <c r="G178" s="138" t="s">
        <v>138</v>
      </c>
      <c r="H178" s="139">
        <v>6.22</v>
      </c>
      <c r="I178" s="140"/>
      <c r="J178" s="141">
        <f>ROUND(I178*H178,2)</f>
        <v>0</v>
      </c>
      <c r="K178" s="137" t="s">
        <v>139</v>
      </c>
      <c r="L178" s="31"/>
      <c r="M178" s="142" t="s">
        <v>1</v>
      </c>
      <c r="N178" s="143" t="s">
        <v>38</v>
      </c>
      <c r="P178" s="144">
        <f>O178*H178</f>
        <v>0</v>
      </c>
      <c r="Q178" s="144">
        <v>1.5E-3</v>
      </c>
      <c r="R178" s="144">
        <f>Q178*H178</f>
        <v>9.3299999999999998E-3</v>
      </c>
      <c r="S178" s="144">
        <v>0</v>
      </c>
      <c r="T178" s="145">
        <f>S178*H178</f>
        <v>0</v>
      </c>
      <c r="AR178" s="146" t="s">
        <v>186</v>
      </c>
      <c r="AT178" s="146" t="s">
        <v>135</v>
      </c>
      <c r="AU178" s="146" t="s">
        <v>82</v>
      </c>
      <c r="AY178" s="16" t="s">
        <v>132</v>
      </c>
      <c r="BE178" s="147">
        <f>IF(N178="základní",J178,0)</f>
        <v>0</v>
      </c>
      <c r="BF178" s="147">
        <f>IF(N178="snížená",J178,0)</f>
        <v>0</v>
      </c>
      <c r="BG178" s="147">
        <f>IF(N178="zákl. přenesená",J178,0)</f>
        <v>0</v>
      </c>
      <c r="BH178" s="147">
        <f>IF(N178="sníž. přenesená",J178,0)</f>
        <v>0</v>
      </c>
      <c r="BI178" s="147">
        <f>IF(N178="nulová",J178,0)</f>
        <v>0</v>
      </c>
      <c r="BJ178" s="16" t="s">
        <v>80</v>
      </c>
      <c r="BK178" s="147">
        <f>ROUND(I178*H178,2)</f>
        <v>0</v>
      </c>
      <c r="BL178" s="16" t="s">
        <v>186</v>
      </c>
      <c r="BM178" s="146" t="s">
        <v>224</v>
      </c>
    </row>
    <row r="179" spans="2:65" s="1" customFormat="1">
      <c r="B179" s="31"/>
      <c r="D179" s="148" t="s">
        <v>142</v>
      </c>
      <c r="F179" s="149" t="s">
        <v>225</v>
      </c>
      <c r="I179" s="150"/>
      <c r="L179" s="31"/>
      <c r="M179" s="151"/>
      <c r="T179" s="55"/>
      <c r="AT179" s="16" t="s">
        <v>142</v>
      </c>
      <c r="AU179" s="16" t="s">
        <v>82</v>
      </c>
    </row>
    <row r="180" spans="2:65" s="13" customFormat="1">
      <c r="B180" s="158"/>
      <c r="D180" s="148" t="s">
        <v>144</v>
      </c>
      <c r="E180" s="159" t="s">
        <v>1</v>
      </c>
      <c r="F180" s="160" t="s">
        <v>226</v>
      </c>
      <c r="H180" s="161">
        <v>6.22</v>
      </c>
      <c r="I180" s="162"/>
      <c r="L180" s="158"/>
      <c r="M180" s="163"/>
      <c r="T180" s="164"/>
      <c r="AT180" s="159" t="s">
        <v>144</v>
      </c>
      <c r="AU180" s="159" t="s">
        <v>82</v>
      </c>
      <c r="AV180" s="13" t="s">
        <v>82</v>
      </c>
      <c r="AW180" s="13" t="s">
        <v>30</v>
      </c>
      <c r="AX180" s="13" t="s">
        <v>80</v>
      </c>
      <c r="AY180" s="159" t="s">
        <v>132</v>
      </c>
    </row>
    <row r="181" spans="2:65" s="1" customFormat="1" ht="16.5" customHeight="1">
      <c r="B181" s="31"/>
      <c r="C181" s="135" t="s">
        <v>227</v>
      </c>
      <c r="D181" s="135" t="s">
        <v>135</v>
      </c>
      <c r="E181" s="136" t="s">
        <v>228</v>
      </c>
      <c r="F181" s="137" t="s">
        <v>229</v>
      </c>
      <c r="G181" s="138" t="s">
        <v>202</v>
      </c>
      <c r="H181" s="139">
        <v>44</v>
      </c>
      <c r="I181" s="140"/>
      <c r="J181" s="141">
        <f>ROUND(I181*H181,2)</f>
        <v>0</v>
      </c>
      <c r="K181" s="137" t="s">
        <v>139</v>
      </c>
      <c r="L181" s="31"/>
      <c r="M181" s="142" t="s">
        <v>1</v>
      </c>
      <c r="N181" s="143" t="s">
        <v>38</v>
      </c>
      <c r="P181" s="144">
        <f>O181*H181</f>
        <v>0</v>
      </c>
      <c r="Q181" s="144">
        <v>3.0000000000000001E-5</v>
      </c>
      <c r="R181" s="144">
        <f>Q181*H181</f>
        <v>1.32E-3</v>
      </c>
      <c r="S181" s="144">
        <v>0</v>
      </c>
      <c r="T181" s="145">
        <f>S181*H181</f>
        <v>0</v>
      </c>
      <c r="AR181" s="146" t="s">
        <v>186</v>
      </c>
      <c r="AT181" s="146" t="s">
        <v>135</v>
      </c>
      <c r="AU181" s="146" t="s">
        <v>82</v>
      </c>
      <c r="AY181" s="16" t="s">
        <v>132</v>
      </c>
      <c r="BE181" s="147">
        <f>IF(N181="základní",J181,0)</f>
        <v>0</v>
      </c>
      <c r="BF181" s="147">
        <f>IF(N181="snížená",J181,0)</f>
        <v>0</v>
      </c>
      <c r="BG181" s="147">
        <f>IF(N181="zákl. přenesená",J181,0)</f>
        <v>0</v>
      </c>
      <c r="BH181" s="147">
        <f>IF(N181="sníž. přenesená",J181,0)</f>
        <v>0</v>
      </c>
      <c r="BI181" s="147">
        <f>IF(N181="nulová",J181,0)</f>
        <v>0</v>
      </c>
      <c r="BJ181" s="16" t="s">
        <v>80</v>
      </c>
      <c r="BK181" s="147">
        <f>ROUND(I181*H181,2)</f>
        <v>0</v>
      </c>
      <c r="BL181" s="16" t="s">
        <v>186</v>
      </c>
      <c r="BM181" s="146" t="s">
        <v>230</v>
      </c>
    </row>
    <row r="182" spans="2:65" s="1" customFormat="1">
      <c r="B182" s="31"/>
      <c r="D182" s="148" t="s">
        <v>142</v>
      </c>
      <c r="F182" s="149" t="s">
        <v>231</v>
      </c>
      <c r="I182" s="150"/>
      <c r="L182" s="31"/>
      <c r="M182" s="151"/>
      <c r="T182" s="55"/>
      <c r="AT182" s="16" t="s">
        <v>142</v>
      </c>
      <c r="AU182" s="16" t="s">
        <v>82</v>
      </c>
    </row>
    <row r="183" spans="2:65" s="13" customFormat="1">
      <c r="B183" s="158"/>
      <c r="D183" s="148" t="s">
        <v>144</v>
      </c>
      <c r="E183" s="159" t="s">
        <v>1</v>
      </c>
      <c r="F183" s="160" t="s">
        <v>232</v>
      </c>
      <c r="H183" s="161">
        <v>44</v>
      </c>
      <c r="I183" s="162"/>
      <c r="L183" s="158"/>
      <c r="M183" s="163"/>
      <c r="T183" s="164"/>
      <c r="AT183" s="159" t="s">
        <v>144</v>
      </c>
      <c r="AU183" s="159" t="s">
        <v>82</v>
      </c>
      <c r="AV183" s="13" t="s">
        <v>82</v>
      </c>
      <c r="AW183" s="13" t="s">
        <v>30</v>
      </c>
      <c r="AX183" s="13" t="s">
        <v>80</v>
      </c>
      <c r="AY183" s="159" t="s">
        <v>132</v>
      </c>
    </row>
    <row r="184" spans="2:65" s="1" customFormat="1" ht="16.5" customHeight="1">
      <c r="B184" s="31"/>
      <c r="C184" s="135" t="s">
        <v>233</v>
      </c>
      <c r="D184" s="135" t="s">
        <v>135</v>
      </c>
      <c r="E184" s="136" t="s">
        <v>234</v>
      </c>
      <c r="F184" s="137" t="s">
        <v>235</v>
      </c>
      <c r="G184" s="138" t="s">
        <v>202</v>
      </c>
      <c r="H184" s="139">
        <v>12</v>
      </c>
      <c r="I184" s="140"/>
      <c r="J184" s="141">
        <f>ROUND(I184*H184,2)</f>
        <v>0</v>
      </c>
      <c r="K184" s="137" t="s">
        <v>139</v>
      </c>
      <c r="L184" s="31"/>
      <c r="M184" s="142" t="s">
        <v>1</v>
      </c>
      <c r="N184" s="143" t="s">
        <v>38</v>
      </c>
      <c r="P184" s="144">
        <f>O184*H184</f>
        <v>0</v>
      </c>
      <c r="Q184" s="144">
        <v>3.2000000000000003E-4</v>
      </c>
      <c r="R184" s="144">
        <f>Q184*H184</f>
        <v>3.8400000000000005E-3</v>
      </c>
      <c r="S184" s="144">
        <v>0</v>
      </c>
      <c r="T184" s="145">
        <f>S184*H184</f>
        <v>0</v>
      </c>
      <c r="AR184" s="146" t="s">
        <v>186</v>
      </c>
      <c r="AT184" s="146" t="s">
        <v>135</v>
      </c>
      <c r="AU184" s="146" t="s">
        <v>82</v>
      </c>
      <c r="AY184" s="16" t="s">
        <v>132</v>
      </c>
      <c r="BE184" s="147">
        <f>IF(N184="základní",J184,0)</f>
        <v>0</v>
      </c>
      <c r="BF184" s="147">
        <f>IF(N184="snížená",J184,0)</f>
        <v>0</v>
      </c>
      <c r="BG184" s="147">
        <f>IF(N184="zákl. přenesená",J184,0)</f>
        <v>0</v>
      </c>
      <c r="BH184" s="147">
        <f>IF(N184="sníž. přenesená",J184,0)</f>
        <v>0</v>
      </c>
      <c r="BI184" s="147">
        <f>IF(N184="nulová",J184,0)</f>
        <v>0</v>
      </c>
      <c r="BJ184" s="16" t="s">
        <v>80</v>
      </c>
      <c r="BK184" s="147">
        <f>ROUND(I184*H184,2)</f>
        <v>0</v>
      </c>
      <c r="BL184" s="16" t="s">
        <v>186</v>
      </c>
      <c r="BM184" s="146" t="s">
        <v>236</v>
      </c>
    </row>
    <row r="185" spans="2:65" s="1" customFormat="1" ht="19.5">
      <c r="B185" s="31"/>
      <c r="D185" s="148" t="s">
        <v>142</v>
      </c>
      <c r="F185" s="149" t="s">
        <v>237</v>
      </c>
      <c r="I185" s="150"/>
      <c r="L185" s="31"/>
      <c r="M185" s="151"/>
      <c r="T185" s="55"/>
      <c r="AT185" s="16" t="s">
        <v>142</v>
      </c>
      <c r="AU185" s="16" t="s">
        <v>82</v>
      </c>
    </row>
    <row r="186" spans="2:65" s="13" customFormat="1">
      <c r="B186" s="158"/>
      <c r="D186" s="148" t="s">
        <v>144</v>
      </c>
      <c r="E186" s="159" t="s">
        <v>1</v>
      </c>
      <c r="F186" s="160" t="s">
        <v>238</v>
      </c>
      <c r="H186" s="161">
        <v>12</v>
      </c>
      <c r="I186" s="162"/>
      <c r="L186" s="158"/>
      <c r="M186" s="163"/>
      <c r="T186" s="164"/>
      <c r="AT186" s="159" t="s">
        <v>144</v>
      </c>
      <c r="AU186" s="159" t="s">
        <v>82</v>
      </c>
      <c r="AV186" s="13" t="s">
        <v>82</v>
      </c>
      <c r="AW186" s="13" t="s">
        <v>30</v>
      </c>
      <c r="AX186" s="13" t="s">
        <v>80</v>
      </c>
      <c r="AY186" s="159" t="s">
        <v>132</v>
      </c>
    </row>
    <row r="187" spans="2:65" s="1" customFormat="1" ht="24.2" customHeight="1">
      <c r="B187" s="31"/>
      <c r="C187" s="135" t="s">
        <v>186</v>
      </c>
      <c r="D187" s="135" t="s">
        <v>135</v>
      </c>
      <c r="E187" s="136" t="s">
        <v>239</v>
      </c>
      <c r="F187" s="137" t="s">
        <v>240</v>
      </c>
      <c r="G187" s="138" t="s">
        <v>179</v>
      </c>
      <c r="H187" s="139">
        <v>1.107</v>
      </c>
      <c r="I187" s="140"/>
      <c r="J187" s="141">
        <f>ROUND(I187*H187,2)</f>
        <v>0</v>
      </c>
      <c r="K187" s="137" t="s">
        <v>1</v>
      </c>
      <c r="L187" s="31"/>
      <c r="M187" s="142" t="s">
        <v>1</v>
      </c>
      <c r="N187" s="143" t="s">
        <v>38</v>
      </c>
      <c r="P187" s="144">
        <f>O187*H187</f>
        <v>0</v>
      </c>
      <c r="Q187" s="144">
        <v>0</v>
      </c>
      <c r="R187" s="144">
        <f>Q187*H187</f>
        <v>0</v>
      </c>
      <c r="S187" s="144">
        <v>0</v>
      </c>
      <c r="T187" s="145">
        <f>S187*H187</f>
        <v>0</v>
      </c>
      <c r="AR187" s="146" t="s">
        <v>186</v>
      </c>
      <c r="AT187" s="146" t="s">
        <v>135</v>
      </c>
      <c r="AU187" s="146" t="s">
        <v>82</v>
      </c>
      <c r="AY187" s="16" t="s">
        <v>132</v>
      </c>
      <c r="BE187" s="147">
        <f>IF(N187="základní",J187,0)</f>
        <v>0</v>
      </c>
      <c r="BF187" s="147">
        <f>IF(N187="snížená",J187,0)</f>
        <v>0</v>
      </c>
      <c r="BG187" s="147">
        <f>IF(N187="zákl. přenesená",J187,0)</f>
        <v>0</v>
      </c>
      <c r="BH187" s="147">
        <f>IF(N187="sníž. přenesená",J187,0)</f>
        <v>0</v>
      </c>
      <c r="BI187" s="147">
        <f>IF(N187="nulová",J187,0)</f>
        <v>0</v>
      </c>
      <c r="BJ187" s="16" t="s">
        <v>80</v>
      </c>
      <c r="BK187" s="147">
        <f>ROUND(I187*H187,2)</f>
        <v>0</v>
      </c>
      <c r="BL187" s="16" t="s">
        <v>186</v>
      </c>
      <c r="BM187" s="146" t="s">
        <v>241</v>
      </c>
    </row>
    <row r="188" spans="2:65" s="1" customFormat="1" ht="19.5">
      <c r="B188" s="31"/>
      <c r="D188" s="148" t="s">
        <v>142</v>
      </c>
      <c r="F188" s="149" t="s">
        <v>240</v>
      </c>
      <c r="I188" s="150"/>
      <c r="L188" s="31"/>
      <c r="M188" s="151"/>
      <c r="T188" s="55"/>
      <c r="AT188" s="16" t="s">
        <v>142</v>
      </c>
      <c r="AU188" s="16" t="s">
        <v>82</v>
      </c>
    </row>
    <row r="189" spans="2:65" s="11" customFormat="1" ht="22.9" customHeight="1">
      <c r="B189" s="123"/>
      <c r="D189" s="124" t="s">
        <v>72</v>
      </c>
      <c r="E189" s="133" t="s">
        <v>242</v>
      </c>
      <c r="F189" s="133" t="s">
        <v>243</v>
      </c>
      <c r="I189" s="126"/>
      <c r="J189" s="134">
        <f>BK189</f>
        <v>0</v>
      </c>
      <c r="L189" s="123"/>
      <c r="M189" s="128"/>
      <c r="P189" s="129">
        <f>SUM(P190:P216)</f>
        <v>0</v>
      </c>
      <c r="R189" s="129">
        <f>SUM(R190:R216)</f>
        <v>1.4389108700000002</v>
      </c>
      <c r="T189" s="130">
        <f>SUM(T190:T216)</f>
        <v>0</v>
      </c>
      <c r="AR189" s="124" t="s">
        <v>82</v>
      </c>
      <c r="AT189" s="131" t="s">
        <v>72</v>
      </c>
      <c r="AU189" s="131" t="s">
        <v>80</v>
      </c>
      <c r="AY189" s="124" t="s">
        <v>132</v>
      </c>
      <c r="BK189" s="132">
        <f>SUM(BK190:BK216)</f>
        <v>0</v>
      </c>
    </row>
    <row r="190" spans="2:65" s="1" customFormat="1" ht="16.5" customHeight="1">
      <c r="B190" s="31"/>
      <c r="C190" s="135" t="s">
        <v>244</v>
      </c>
      <c r="D190" s="135" t="s">
        <v>135</v>
      </c>
      <c r="E190" s="136" t="s">
        <v>245</v>
      </c>
      <c r="F190" s="137" t="s">
        <v>246</v>
      </c>
      <c r="G190" s="138" t="s">
        <v>138</v>
      </c>
      <c r="H190" s="139">
        <v>173.75</v>
      </c>
      <c r="I190" s="140"/>
      <c r="J190" s="141">
        <f>ROUND(I190*H190,2)</f>
        <v>0</v>
      </c>
      <c r="K190" s="137" t="s">
        <v>1</v>
      </c>
      <c r="L190" s="31"/>
      <c r="M190" s="142" t="s">
        <v>1</v>
      </c>
      <c r="N190" s="143" t="s">
        <v>38</v>
      </c>
      <c r="P190" s="144">
        <f>O190*H190</f>
        <v>0</v>
      </c>
      <c r="Q190" s="144">
        <v>0</v>
      </c>
      <c r="R190" s="144">
        <f>Q190*H190</f>
        <v>0</v>
      </c>
      <c r="S190" s="144">
        <v>0</v>
      </c>
      <c r="T190" s="145">
        <f>S190*H190</f>
        <v>0</v>
      </c>
      <c r="AR190" s="146" t="s">
        <v>186</v>
      </c>
      <c r="AT190" s="146" t="s">
        <v>135</v>
      </c>
      <c r="AU190" s="146" t="s">
        <v>82</v>
      </c>
      <c r="AY190" s="16" t="s">
        <v>132</v>
      </c>
      <c r="BE190" s="147">
        <f>IF(N190="základní",J190,0)</f>
        <v>0</v>
      </c>
      <c r="BF190" s="147">
        <f>IF(N190="snížená",J190,0)</f>
        <v>0</v>
      </c>
      <c r="BG190" s="147">
        <f>IF(N190="zákl. přenesená",J190,0)</f>
        <v>0</v>
      </c>
      <c r="BH190" s="147">
        <f>IF(N190="sníž. přenesená",J190,0)</f>
        <v>0</v>
      </c>
      <c r="BI190" s="147">
        <f>IF(N190="nulová",J190,0)</f>
        <v>0</v>
      </c>
      <c r="BJ190" s="16" t="s">
        <v>80</v>
      </c>
      <c r="BK190" s="147">
        <f>ROUND(I190*H190,2)</f>
        <v>0</v>
      </c>
      <c r="BL190" s="16" t="s">
        <v>186</v>
      </c>
      <c r="BM190" s="146" t="s">
        <v>247</v>
      </c>
    </row>
    <row r="191" spans="2:65" s="1" customFormat="1">
      <c r="B191" s="31"/>
      <c r="D191" s="148" t="s">
        <v>142</v>
      </c>
      <c r="F191" s="149" t="s">
        <v>246</v>
      </c>
      <c r="I191" s="150"/>
      <c r="L191" s="31"/>
      <c r="M191" s="151"/>
      <c r="T191" s="55"/>
      <c r="AT191" s="16" t="s">
        <v>142</v>
      </c>
      <c r="AU191" s="16" t="s">
        <v>82</v>
      </c>
    </row>
    <row r="192" spans="2:65" s="13" customFormat="1">
      <c r="B192" s="158"/>
      <c r="D192" s="148" t="s">
        <v>144</v>
      </c>
      <c r="E192" s="159" t="s">
        <v>1</v>
      </c>
      <c r="F192" s="160" t="s">
        <v>248</v>
      </c>
      <c r="H192" s="161">
        <v>173.75</v>
      </c>
      <c r="I192" s="162"/>
      <c r="L192" s="158"/>
      <c r="M192" s="163"/>
      <c r="T192" s="164"/>
      <c r="AT192" s="159" t="s">
        <v>144</v>
      </c>
      <c r="AU192" s="159" t="s">
        <v>82</v>
      </c>
      <c r="AV192" s="13" t="s">
        <v>82</v>
      </c>
      <c r="AW192" s="13" t="s">
        <v>30</v>
      </c>
      <c r="AX192" s="13" t="s">
        <v>80</v>
      </c>
      <c r="AY192" s="159" t="s">
        <v>132</v>
      </c>
    </row>
    <row r="193" spans="2:65" s="1" customFormat="1" ht="24.2" customHeight="1">
      <c r="B193" s="31"/>
      <c r="C193" s="135" t="s">
        <v>249</v>
      </c>
      <c r="D193" s="135" t="s">
        <v>135</v>
      </c>
      <c r="E193" s="136" t="s">
        <v>250</v>
      </c>
      <c r="F193" s="137" t="s">
        <v>251</v>
      </c>
      <c r="G193" s="138" t="s">
        <v>138</v>
      </c>
      <c r="H193" s="139">
        <v>173.75</v>
      </c>
      <c r="I193" s="140"/>
      <c r="J193" s="141">
        <f>ROUND(I193*H193,2)</f>
        <v>0</v>
      </c>
      <c r="K193" s="137" t="s">
        <v>1</v>
      </c>
      <c r="L193" s="31"/>
      <c r="M193" s="142" t="s">
        <v>1</v>
      </c>
      <c r="N193" s="143" t="s">
        <v>38</v>
      </c>
      <c r="P193" s="144">
        <f>O193*H193</f>
        <v>0</v>
      </c>
      <c r="Q193" s="144">
        <v>3.0000000000000001E-5</v>
      </c>
      <c r="R193" s="144">
        <f>Q193*H193</f>
        <v>5.2125000000000001E-3</v>
      </c>
      <c r="S193" s="144">
        <v>0</v>
      </c>
      <c r="T193" s="145">
        <f>S193*H193</f>
        <v>0</v>
      </c>
      <c r="AR193" s="146" t="s">
        <v>186</v>
      </c>
      <c r="AT193" s="146" t="s">
        <v>135</v>
      </c>
      <c r="AU193" s="146" t="s">
        <v>82</v>
      </c>
      <c r="AY193" s="16" t="s">
        <v>132</v>
      </c>
      <c r="BE193" s="147">
        <f>IF(N193="základní",J193,0)</f>
        <v>0</v>
      </c>
      <c r="BF193" s="147">
        <f>IF(N193="snížená",J193,0)</f>
        <v>0</v>
      </c>
      <c r="BG193" s="147">
        <f>IF(N193="zákl. přenesená",J193,0)</f>
        <v>0</v>
      </c>
      <c r="BH193" s="147">
        <f>IF(N193="sníž. přenesená",J193,0)</f>
        <v>0</v>
      </c>
      <c r="BI193" s="147">
        <f>IF(N193="nulová",J193,0)</f>
        <v>0</v>
      </c>
      <c r="BJ193" s="16" t="s">
        <v>80</v>
      </c>
      <c r="BK193" s="147">
        <f>ROUND(I193*H193,2)</f>
        <v>0</v>
      </c>
      <c r="BL193" s="16" t="s">
        <v>186</v>
      </c>
      <c r="BM193" s="146" t="s">
        <v>252</v>
      </c>
    </row>
    <row r="194" spans="2:65" s="1" customFormat="1">
      <c r="B194" s="31"/>
      <c r="D194" s="148" t="s">
        <v>142</v>
      </c>
      <c r="F194" s="149" t="s">
        <v>251</v>
      </c>
      <c r="I194" s="150"/>
      <c r="L194" s="31"/>
      <c r="M194" s="151"/>
      <c r="T194" s="55"/>
      <c r="AT194" s="16" t="s">
        <v>142</v>
      </c>
      <c r="AU194" s="16" t="s">
        <v>82</v>
      </c>
    </row>
    <row r="195" spans="2:65" s="1" customFormat="1" ht="33" customHeight="1">
      <c r="B195" s="31"/>
      <c r="C195" s="135" t="s">
        <v>253</v>
      </c>
      <c r="D195" s="135" t="s">
        <v>135</v>
      </c>
      <c r="E195" s="136" t="s">
        <v>254</v>
      </c>
      <c r="F195" s="137" t="s">
        <v>255</v>
      </c>
      <c r="G195" s="138" t="s">
        <v>138</v>
      </c>
      <c r="H195" s="139">
        <v>173.75</v>
      </c>
      <c r="I195" s="140"/>
      <c r="J195" s="141">
        <f>ROUND(I195*H195,2)</f>
        <v>0</v>
      </c>
      <c r="K195" s="137" t="s">
        <v>1</v>
      </c>
      <c r="L195" s="31"/>
      <c r="M195" s="142" t="s">
        <v>1</v>
      </c>
      <c r="N195" s="143" t="s">
        <v>38</v>
      </c>
      <c r="P195" s="144">
        <f>O195*H195</f>
        <v>0</v>
      </c>
      <c r="Q195" s="144">
        <v>4.5500000000000002E-3</v>
      </c>
      <c r="R195" s="144">
        <f>Q195*H195</f>
        <v>0.79056250000000006</v>
      </c>
      <c r="S195" s="144">
        <v>0</v>
      </c>
      <c r="T195" s="145">
        <f>S195*H195</f>
        <v>0</v>
      </c>
      <c r="AR195" s="146" t="s">
        <v>186</v>
      </c>
      <c r="AT195" s="146" t="s">
        <v>135</v>
      </c>
      <c r="AU195" s="146" t="s">
        <v>82</v>
      </c>
      <c r="AY195" s="16" t="s">
        <v>132</v>
      </c>
      <c r="BE195" s="147">
        <f>IF(N195="základní",J195,0)</f>
        <v>0</v>
      </c>
      <c r="BF195" s="147">
        <f>IF(N195="snížená",J195,0)</f>
        <v>0</v>
      </c>
      <c r="BG195" s="147">
        <f>IF(N195="zákl. přenesená",J195,0)</f>
        <v>0</v>
      </c>
      <c r="BH195" s="147">
        <f>IF(N195="sníž. přenesená",J195,0)</f>
        <v>0</v>
      </c>
      <c r="BI195" s="147">
        <f>IF(N195="nulová",J195,0)</f>
        <v>0</v>
      </c>
      <c r="BJ195" s="16" t="s">
        <v>80</v>
      </c>
      <c r="BK195" s="147">
        <f>ROUND(I195*H195,2)</f>
        <v>0</v>
      </c>
      <c r="BL195" s="16" t="s">
        <v>186</v>
      </c>
      <c r="BM195" s="146" t="s">
        <v>256</v>
      </c>
    </row>
    <row r="196" spans="2:65" s="1" customFormat="1" ht="19.5">
      <c r="B196" s="31"/>
      <c r="D196" s="148" t="s">
        <v>142</v>
      </c>
      <c r="F196" s="149" t="s">
        <v>255</v>
      </c>
      <c r="I196" s="150"/>
      <c r="L196" s="31"/>
      <c r="M196" s="151"/>
      <c r="T196" s="55"/>
      <c r="AT196" s="16" t="s">
        <v>142</v>
      </c>
      <c r="AU196" s="16" t="s">
        <v>82</v>
      </c>
    </row>
    <row r="197" spans="2:65" s="1" customFormat="1" ht="16.5" customHeight="1">
      <c r="B197" s="31"/>
      <c r="C197" s="135" t="s">
        <v>257</v>
      </c>
      <c r="D197" s="135" t="s">
        <v>135</v>
      </c>
      <c r="E197" s="136" t="s">
        <v>258</v>
      </c>
      <c r="F197" s="137" t="s">
        <v>259</v>
      </c>
      <c r="G197" s="138" t="s">
        <v>138</v>
      </c>
      <c r="H197" s="139">
        <v>173.75</v>
      </c>
      <c r="I197" s="140"/>
      <c r="J197" s="141">
        <f>ROUND(I197*H197,2)</f>
        <v>0</v>
      </c>
      <c r="K197" s="137" t="s">
        <v>1</v>
      </c>
      <c r="L197" s="31"/>
      <c r="M197" s="142" t="s">
        <v>1</v>
      </c>
      <c r="N197" s="143" t="s">
        <v>38</v>
      </c>
      <c r="P197" s="144">
        <f>O197*H197</f>
        <v>0</v>
      </c>
      <c r="Q197" s="144">
        <v>2.9999999999999997E-4</v>
      </c>
      <c r="R197" s="144">
        <f>Q197*H197</f>
        <v>5.2124999999999998E-2</v>
      </c>
      <c r="S197" s="144">
        <v>0</v>
      </c>
      <c r="T197" s="145">
        <f>S197*H197</f>
        <v>0</v>
      </c>
      <c r="AR197" s="146" t="s">
        <v>186</v>
      </c>
      <c r="AT197" s="146" t="s">
        <v>135</v>
      </c>
      <c r="AU197" s="146" t="s">
        <v>82</v>
      </c>
      <c r="AY197" s="16" t="s">
        <v>132</v>
      </c>
      <c r="BE197" s="147">
        <f>IF(N197="základní",J197,0)</f>
        <v>0</v>
      </c>
      <c r="BF197" s="147">
        <f>IF(N197="snížená",J197,0)</f>
        <v>0</v>
      </c>
      <c r="BG197" s="147">
        <f>IF(N197="zákl. přenesená",J197,0)</f>
        <v>0</v>
      </c>
      <c r="BH197" s="147">
        <f>IF(N197="sníž. přenesená",J197,0)</f>
        <v>0</v>
      </c>
      <c r="BI197" s="147">
        <f>IF(N197="nulová",J197,0)</f>
        <v>0</v>
      </c>
      <c r="BJ197" s="16" t="s">
        <v>80</v>
      </c>
      <c r="BK197" s="147">
        <f>ROUND(I197*H197,2)</f>
        <v>0</v>
      </c>
      <c r="BL197" s="16" t="s">
        <v>186</v>
      </c>
      <c r="BM197" s="146" t="s">
        <v>260</v>
      </c>
    </row>
    <row r="198" spans="2:65" s="1" customFormat="1">
      <c r="B198" s="31"/>
      <c r="D198" s="148" t="s">
        <v>142</v>
      </c>
      <c r="F198" s="149" t="s">
        <v>259</v>
      </c>
      <c r="I198" s="150"/>
      <c r="L198" s="31"/>
      <c r="M198" s="151"/>
      <c r="T198" s="55"/>
      <c r="AT198" s="16" t="s">
        <v>142</v>
      </c>
      <c r="AU198" s="16" t="s">
        <v>82</v>
      </c>
    </row>
    <row r="199" spans="2:65" s="1" customFormat="1" ht="16.5" customHeight="1">
      <c r="B199" s="31"/>
      <c r="C199" s="172" t="s">
        <v>7</v>
      </c>
      <c r="D199" s="172" t="s">
        <v>206</v>
      </c>
      <c r="E199" s="173" t="s">
        <v>261</v>
      </c>
      <c r="F199" s="174" t="s">
        <v>262</v>
      </c>
      <c r="G199" s="175" t="s">
        <v>138</v>
      </c>
      <c r="H199" s="176">
        <v>199.81299999999999</v>
      </c>
      <c r="I199" s="177"/>
      <c r="J199" s="178">
        <f>ROUND(I199*H199,2)</f>
        <v>0</v>
      </c>
      <c r="K199" s="174" t="s">
        <v>1</v>
      </c>
      <c r="L199" s="179"/>
      <c r="M199" s="180" t="s">
        <v>1</v>
      </c>
      <c r="N199" s="181" t="s">
        <v>38</v>
      </c>
      <c r="P199" s="144">
        <f>O199*H199</f>
        <v>0</v>
      </c>
      <c r="Q199" s="144">
        <v>2.8300000000000001E-3</v>
      </c>
      <c r="R199" s="144">
        <f>Q199*H199</f>
        <v>0.56547079</v>
      </c>
      <c r="S199" s="144">
        <v>0</v>
      </c>
      <c r="T199" s="145">
        <f>S199*H199</f>
        <v>0</v>
      </c>
      <c r="AR199" s="146" t="s">
        <v>209</v>
      </c>
      <c r="AT199" s="146" t="s">
        <v>206</v>
      </c>
      <c r="AU199" s="146" t="s">
        <v>82</v>
      </c>
      <c r="AY199" s="16" t="s">
        <v>132</v>
      </c>
      <c r="BE199" s="147">
        <f>IF(N199="základní",J199,0)</f>
        <v>0</v>
      </c>
      <c r="BF199" s="147">
        <f>IF(N199="snížená",J199,0)</f>
        <v>0</v>
      </c>
      <c r="BG199" s="147">
        <f>IF(N199="zákl. přenesená",J199,0)</f>
        <v>0</v>
      </c>
      <c r="BH199" s="147">
        <f>IF(N199="sníž. přenesená",J199,0)</f>
        <v>0</v>
      </c>
      <c r="BI199" s="147">
        <f>IF(N199="nulová",J199,0)</f>
        <v>0</v>
      </c>
      <c r="BJ199" s="16" t="s">
        <v>80</v>
      </c>
      <c r="BK199" s="147">
        <f>ROUND(I199*H199,2)</f>
        <v>0</v>
      </c>
      <c r="BL199" s="16" t="s">
        <v>186</v>
      </c>
      <c r="BM199" s="146" t="s">
        <v>263</v>
      </c>
    </row>
    <row r="200" spans="2:65" s="1" customFormat="1">
      <c r="B200" s="31"/>
      <c r="D200" s="148" t="s">
        <v>142</v>
      </c>
      <c r="F200" s="149" t="s">
        <v>262</v>
      </c>
      <c r="I200" s="150"/>
      <c r="L200" s="31"/>
      <c r="M200" s="151"/>
      <c r="T200" s="55"/>
      <c r="AT200" s="16" t="s">
        <v>142</v>
      </c>
      <c r="AU200" s="16" t="s">
        <v>82</v>
      </c>
    </row>
    <row r="201" spans="2:65" s="13" customFormat="1">
      <c r="B201" s="158"/>
      <c r="D201" s="148" t="s">
        <v>144</v>
      </c>
      <c r="E201" s="159" t="s">
        <v>1</v>
      </c>
      <c r="F201" s="160" t="s">
        <v>264</v>
      </c>
      <c r="H201" s="161">
        <v>199.81299999999999</v>
      </c>
      <c r="I201" s="162"/>
      <c r="L201" s="158"/>
      <c r="M201" s="163"/>
      <c r="T201" s="164"/>
      <c r="AT201" s="159" t="s">
        <v>144</v>
      </c>
      <c r="AU201" s="159" t="s">
        <v>82</v>
      </c>
      <c r="AV201" s="13" t="s">
        <v>82</v>
      </c>
      <c r="AW201" s="13" t="s">
        <v>30</v>
      </c>
      <c r="AX201" s="13" t="s">
        <v>80</v>
      </c>
      <c r="AY201" s="159" t="s">
        <v>132</v>
      </c>
    </row>
    <row r="202" spans="2:65" s="1" customFormat="1" ht="16.5" customHeight="1">
      <c r="B202" s="31"/>
      <c r="C202" s="135" t="s">
        <v>265</v>
      </c>
      <c r="D202" s="135" t="s">
        <v>135</v>
      </c>
      <c r="E202" s="136" t="s">
        <v>266</v>
      </c>
      <c r="F202" s="137" t="s">
        <v>267</v>
      </c>
      <c r="G202" s="138" t="s">
        <v>202</v>
      </c>
      <c r="H202" s="139">
        <v>85.2</v>
      </c>
      <c r="I202" s="140"/>
      <c r="J202" s="141">
        <f>ROUND(I202*H202,2)</f>
        <v>0</v>
      </c>
      <c r="K202" s="137" t="s">
        <v>139</v>
      </c>
      <c r="L202" s="31"/>
      <c r="M202" s="142" t="s">
        <v>1</v>
      </c>
      <c r="N202" s="143" t="s">
        <v>38</v>
      </c>
      <c r="P202" s="144">
        <f>O202*H202</f>
        <v>0</v>
      </c>
      <c r="Q202" s="144">
        <v>1.0000000000000001E-5</v>
      </c>
      <c r="R202" s="144">
        <f>Q202*H202</f>
        <v>8.5200000000000011E-4</v>
      </c>
      <c r="S202" s="144">
        <v>0</v>
      </c>
      <c r="T202" s="145">
        <f>S202*H202</f>
        <v>0</v>
      </c>
      <c r="AR202" s="146" t="s">
        <v>186</v>
      </c>
      <c r="AT202" s="146" t="s">
        <v>135</v>
      </c>
      <c r="AU202" s="146" t="s">
        <v>82</v>
      </c>
      <c r="AY202" s="16" t="s">
        <v>132</v>
      </c>
      <c r="BE202" s="147">
        <f>IF(N202="základní",J202,0)</f>
        <v>0</v>
      </c>
      <c r="BF202" s="147">
        <f>IF(N202="snížená",J202,0)</f>
        <v>0</v>
      </c>
      <c r="BG202" s="147">
        <f>IF(N202="zákl. přenesená",J202,0)</f>
        <v>0</v>
      </c>
      <c r="BH202" s="147">
        <f>IF(N202="sníž. přenesená",J202,0)</f>
        <v>0</v>
      </c>
      <c r="BI202" s="147">
        <f>IF(N202="nulová",J202,0)</f>
        <v>0</v>
      </c>
      <c r="BJ202" s="16" t="s">
        <v>80</v>
      </c>
      <c r="BK202" s="147">
        <f>ROUND(I202*H202,2)</f>
        <v>0</v>
      </c>
      <c r="BL202" s="16" t="s">
        <v>186</v>
      </c>
      <c r="BM202" s="146" t="s">
        <v>268</v>
      </c>
    </row>
    <row r="203" spans="2:65" s="1" customFormat="1">
      <c r="B203" s="31"/>
      <c r="D203" s="148" t="s">
        <v>142</v>
      </c>
      <c r="F203" s="149" t="s">
        <v>269</v>
      </c>
      <c r="I203" s="150"/>
      <c r="L203" s="31"/>
      <c r="M203" s="151"/>
      <c r="T203" s="55"/>
      <c r="AT203" s="16" t="s">
        <v>142</v>
      </c>
      <c r="AU203" s="16" t="s">
        <v>82</v>
      </c>
    </row>
    <row r="204" spans="2:65" s="13" customFormat="1">
      <c r="B204" s="158"/>
      <c r="D204" s="148" t="s">
        <v>144</v>
      </c>
      <c r="E204" s="159" t="s">
        <v>1</v>
      </c>
      <c r="F204" s="160" t="s">
        <v>270</v>
      </c>
      <c r="H204" s="161">
        <v>85.2</v>
      </c>
      <c r="I204" s="162"/>
      <c r="L204" s="158"/>
      <c r="M204" s="163"/>
      <c r="T204" s="164"/>
      <c r="AT204" s="159" t="s">
        <v>144</v>
      </c>
      <c r="AU204" s="159" t="s">
        <v>82</v>
      </c>
      <c r="AV204" s="13" t="s">
        <v>82</v>
      </c>
      <c r="AW204" s="13" t="s">
        <v>30</v>
      </c>
      <c r="AX204" s="13" t="s">
        <v>80</v>
      </c>
      <c r="AY204" s="159" t="s">
        <v>132</v>
      </c>
    </row>
    <row r="205" spans="2:65" s="1" customFormat="1" ht="16.5" customHeight="1">
      <c r="B205" s="31"/>
      <c r="C205" s="172" t="s">
        <v>271</v>
      </c>
      <c r="D205" s="172" t="s">
        <v>206</v>
      </c>
      <c r="E205" s="173" t="s">
        <v>272</v>
      </c>
      <c r="F205" s="174" t="s">
        <v>273</v>
      </c>
      <c r="G205" s="175" t="s">
        <v>202</v>
      </c>
      <c r="H205" s="176">
        <v>86.903999999999996</v>
      </c>
      <c r="I205" s="177"/>
      <c r="J205" s="178">
        <f>ROUND(I205*H205,2)</f>
        <v>0</v>
      </c>
      <c r="K205" s="174" t="s">
        <v>139</v>
      </c>
      <c r="L205" s="179"/>
      <c r="M205" s="180" t="s">
        <v>1</v>
      </c>
      <c r="N205" s="181" t="s">
        <v>38</v>
      </c>
      <c r="P205" s="144">
        <f>O205*H205</f>
        <v>0</v>
      </c>
      <c r="Q205" s="144">
        <v>2.7E-4</v>
      </c>
      <c r="R205" s="144">
        <f>Q205*H205</f>
        <v>2.3464079999999998E-2</v>
      </c>
      <c r="S205" s="144">
        <v>0</v>
      </c>
      <c r="T205" s="145">
        <f>S205*H205</f>
        <v>0</v>
      </c>
      <c r="AR205" s="146" t="s">
        <v>209</v>
      </c>
      <c r="AT205" s="146" t="s">
        <v>206</v>
      </c>
      <c r="AU205" s="146" t="s">
        <v>82</v>
      </c>
      <c r="AY205" s="16" t="s">
        <v>132</v>
      </c>
      <c r="BE205" s="147">
        <f>IF(N205="základní",J205,0)</f>
        <v>0</v>
      </c>
      <c r="BF205" s="147">
        <f>IF(N205="snížená",J205,0)</f>
        <v>0</v>
      </c>
      <c r="BG205" s="147">
        <f>IF(N205="zákl. přenesená",J205,0)</f>
        <v>0</v>
      </c>
      <c r="BH205" s="147">
        <f>IF(N205="sníž. přenesená",J205,0)</f>
        <v>0</v>
      </c>
      <c r="BI205" s="147">
        <f>IF(N205="nulová",J205,0)</f>
        <v>0</v>
      </c>
      <c r="BJ205" s="16" t="s">
        <v>80</v>
      </c>
      <c r="BK205" s="147">
        <f>ROUND(I205*H205,2)</f>
        <v>0</v>
      </c>
      <c r="BL205" s="16" t="s">
        <v>186</v>
      </c>
      <c r="BM205" s="146" t="s">
        <v>274</v>
      </c>
    </row>
    <row r="206" spans="2:65" s="1" customFormat="1">
      <c r="B206" s="31"/>
      <c r="D206" s="148" t="s">
        <v>142</v>
      </c>
      <c r="F206" s="149" t="s">
        <v>273</v>
      </c>
      <c r="I206" s="150"/>
      <c r="L206" s="31"/>
      <c r="M206" s="151"/>
      <c r="T206" s="55"/>
      <c r="AT206" s="16" t="s">
        <v>142</v>
      </c>
      <c r="AU206" s="16" t="s">
        <v>82</v>
      </c>
    </row>
    <row r="207" spans="2:65" s="13" customFormat="1">
      <c r="B207" s="158"/>
      <c r="D207" s="148" t="s">
        <v>144</v>
      </c>
      <c r="F207" s="160" t="s">
        <v>275</v>
      </c>
      <c r="H207" s="161">
        <v>86.903999999999996</v>
      </c>
      <c r="I207" s="162"/>
      <c r="L207" s="158"/>
      <c r="M207" s="163"/>
      <c r="T207" s="164"/>
      <c r="AT207" s="159" t="s">
        <v>144</v>
      </c>
      <c r="AU207" s="159" t="s">
        <v>82</v>
      </c>
      <c r="AV207" s="13" t="s">
        <v>82</v>
      </c>
      <c r="AW207" s="13" t="s">
        <v>4</v>
      </c>
      <c r="AX207" s="13" t="s">
        <v>80</v>
      </c>
      <c r="AY207" s="159" t="s">
        <v>132</v>
      </c>
    </row>
    <row r="208" spans="2:65" s="1" customFormat="1" ht="16.5" customHeight="1">
      <c r="B208" s="31"/>
      <c r="C208" s="135" t="s">
        <v>276</v>
      </c>
      <c r="D208" s="135" t="s">
        <v>135</v>
      </c>
      <c r="E208" s="136" t="s">
        <v>277</v>
      </c>
      <c r="F208" s="137" t="s">
        <v>278</v>
      </c>
      <c r="G208" s="138" t="s">
        <v>202</v>
      </c>
      <c r="H208" s="139">
        <v>3</v>
      </c>
      <c r="I208" s="140"/>
      <c r="J208" s="141">
        <f>ROUND(I208*H208,2)</f>
        <v>0</v>
      </c>
      <c r="K208" s="137" t="s">
        <v>139</v>
      </c>
      <c r="L208" s="31"/>
      <c r="M208" s="142" t="s">
        <v>1</v>
      </c>
      <c r="N208" s="143" t="s">
        <v>38</v>
      </c>
      <c r="P208" s="144">
        <f>O208*H208</f>
        <v>0</v>
      </c>
      <c r="Q208" s="144">
        <v>0</v>
      </c>
      <c r="R208" s="144">
        <f>Q208*H208</f>
        <v>0</v>
      </c>
      <c r="S208" s="144">
        <v>0</v>
      </c>
      <c r="T208" s="145">
        <f>S208*H208</f>
        <v>0</v>
      </c>
      <c r="AR208" s="146" t="s">
        <v>186</v>
      </c>
      <c r="AT208" s="146" t="s">
        <v>135</v>
      </c>
      <c r="AU208" s="146" t="s">
        <v>82</v>
      </c>
      <c r="AY208" s="16" t="s">
        <v>132</v>
      </c>
      <c r="BE208" s="147">
        <f>IF(N208="základní",J208,0)</f>
        <v>0</v>
      </c>
      <c r="BF208" s="147">
        <f>IF(N208="snížená",J208,0)</f>
        <v>0</v>
      </c>
      <c r="BG208" s="147">
        <f>IF(N208="zákl. přenesená",J208,0)</f>
        <v>0</v>
      </c>
      <c r="BH208" s="147">
        <f>IF(N208="sníž. přenesená",J208,0)</f>
        <v>0</v>
      </c>
      <c r="BI208" s="147">
        <f>IF(N208="nulová",J208,0)</f>
        <v>0</v>
      </c>
      <c r="BJ208" s="16" t="s">
        <v>80</v>
      </c>
      <c r="BK208" s="147">
        <f>ROUND(I208*H208,2)</f>
        <v>0</v>
      </c>
      <c r="BL208" s="16" t="s">
        <v>186</v>
      </c>
      <c r="BM208" s="146" t="s">
        <v>279</v>
      </c>
    </row>
    <row r="209" spans="2:65" s="1" customFormat="1">
      <c r="B209" s="31"/>
      <c r="D209" s="148" t="s">
        <v>142</v>
      </c>
      <c r="F209" s="149" t="s">
        <v>280</v>
      </c>
      <c r="I209" s="150"/>
      <c r="L209" s="31"/>
      <c r="M209" s="151"/>
      <c r="T209" s="55"/>
      <c r="AT209" s="16" t="s">
        <v>142</v>
      </c>
      <c r="AU209" s="16" t="s">
        <v>82</v>
      </c>
    </row>
    <row r="210" spans="2:65" s="1" customFormat="1" ht="16.5" customHeight="1">
      <c r="B210" s="31"/>
      <c r="C210" s="172" t="s">
        <v>281</v>
      </c>
      <c r="D210" s="172" t="s">
        <v>206</v>
      </c>
      <c r="E210" s="173" t="s">
        <v>282</v>
      </c>
      <c r="F210" s="174" t="s">
        <v>283</v>
      </c>
      <c r="G210" s="175" t="s">
        <v>202</v>
      </c>
      <c r="H210" s="176">
        <v>3.06</v>
      </c>
      <c r="I210" s="177"/>
      <c r="J210" s="178">
        <f>ROUND(I210*H210,2)</f>
        <v>0</v>
      </c>
      <c r="K210" s="174" t="s">
        <v>139</v>
      </c>
      <c r="L210" s="179"/>
      <c r="M210" s="180" t="s">
        <v>1</v>
      </c>
      <c r="N210" s="181" t="s">
        <v>38</v>
      </c>
      <c r="P210" s="144">
        <f>O210*H210</f>
        <v>0</v>
      </c>
      <c r="Q210" s="144">
        <v>4.0000000000000002E-4</v>
      </c>
      <c r="R210" s="144">
        <f>Q210*H210</f>
        <v>1.224E-3</v>
      </c>
      <c r="S210" s="144">
        <v>0</v>
      </c>
      <c r="T210" s="145">
        <f>S210*H210</f>
        <v>0</v>
      </c>
      <c r="AR210" s="146" t="s">
        <v>209</v>
      </c>
      <c r="AT210" s="146" t="s">
        <v>206</v>
      </c>
      <c r="AU210" s="146" t="s">
        <v>82</v>
      </c>
      <c r="AY210" s="16" t="s">
        <v>132</v>
      </c>
      <c r="BE210" s="147">
        <f>IF(N210="základní",J210,0)</f>
        <v>0</v>
      </c>
      <c r="BF210" s="147">
        <f>IF(N210="snížená",J210,0)</f>
        <v>0</v>
      </c>
      <c r="BG210" s="147">
        <f>IF(N210="zákl. přenesená",J210,0)</f>
        <v>0</v>
      </c>
      <c r="BH210" s="147">
        <f>IF(N210="sníž. přenesená",J210,0)</f>
        <v>0</v>
      </c>
      <c r="BI210" s="147">
        <f>IF(N210="nulová",J210,0)</f>
        <v>0</v>
      </c>
      <c r="BJ210" s="16" t="s">
        <v>80</v>
      </c>
      <c r="BK210" s="147">
        <f>ROUND(I210*H210,2)</f>
        <v>0</v>
      </c>
      <c r="BL210" s="16" t="s">
        <v>186</v>
      </c>
      <c r="BM210" s="146" t="s">
        <v>284</v>
      </c>
    </row>
    <row r="211" spans="2:65" s="1" customFormat="1">
      <c r="B211" s="31"/>
      <c r="D211" s="148" t="s">
        <v>142</v>
      </c>
      <c r="F211" s="149" t="s">
        <v>283</v>
      </c>
      <c r="I211" s="150"/>
      <c r="L211" s="31"/>
      <c r="M211" s="151"/>
      <c r="T211" s="55"/>
      <c r="AT211" s="16" t="s">
        <v>142</v>
      </c>
      <c r="AU211" s="16" t="s">
        <v>82</v>
      </c>
    </row>
    <row r="212" spans="2:65" s="13" customFormat="1">
      <c r="B212" s="158"/>
      <c r="D212" s="148" t="s">
        <v>144</v>
      </c>
      <c r="F212" s="160" t="s">
        <v>285</v>
      </c>
      <c r="H212" s="161">
        <v>3.06</v>
      </c>
      <c r="I212" s="162"/>
      <c r="L212" s="158"/>
      <c r="M212" s="163"/>
      <c r="T212" s="164"/>
      <c r="AT212" s="159" t="s">
        <v>144</v>
      </c>
      <c r="AU212" s="159" t="s">
        <v>82</v>
      </c>
      <c r="AV212" s="13" t="s">
        <v>82</v>
      </c>
      <c r="AW212" s="13" t="s">
        <v>4</v>
      </c>
      <c r="AX212" s="13" t="s">
        <v>80</v>
      </c>
      <c r="AY212" s="159" t="s">
        <v>132</v>
      </c>
    </row>
    <row r="213" spans="2:65" s="1" customFormat="1" ht="24.2" customHeight="1">
      <c r="B213" s="31"/>
      <c r="C213" s="135" t="s">
        <v>286</v>
      </c>
      <c r="D213" s="135" t="s">
        <v>135</v>
      </c>
      <c r="E213" s="136" t="s">
        <v>287</v>
      </c>
      <c r="F213" s="137" t="s">
        <v>288</v>
      </c>
      <c r="G213" s="138" t="s">
        <v>138</v>
      </c>
      <c r="H213" s="139">
        <v>173.75</v>
      </c>
      <c r="I213" s="140"/>
      <c r="J213" s="141">
        <f>ROUND(I213*H213,2)</f>
        <v>0</v>
      </c>
      <c r="K213" s="137" t="s">
        <v>139</v>
      </c>
      <c r="L213" s="31"/>
      <c r="M213" s="142" t="s">
        <v>1</v>
      </c>
      <c r="N213" s="143" t="s">
        <v>38</v>
      </c>
      <c r="P213" s="144">
        <f>O213*H213</f>
        <v>0</v>
      </c>
      <c r="Q213" s="144">
        <v>0</v>
      </c>
      <c r="R213" s="144">
        <f>Q213*H213</f>
        <v>0</v>
      </c>
      <c r="S213" s="144">
        <v>0</v>
      </c>
      <c r="T213" s="145">
        <f>S213*H213</f>
        <v>0</v>
      </c>
      <c r="AR213" s="146" t="s">
        <v>186</v>
      </c>
      <c r="AT213" s="146" t="s">
        <v>135</v>
      </c>
      <c r="AU213" s="146" t="s">
        <v>82</v>
      </c>
      <c r="AY213" s="16" t="s">
        <v>132</v>
      </c>
      <c r="BE213" s="147">
        <f>IF(N213="základní",J213,0)</f>
        <v>0</v>
      </c>
      <c r="BF213" s="147">
        <f>IF(N213="snížená",J213,0)</f>
        <v>0</v>
      </c>
      <c r="BG213" s="147">
        <f>IF(N213="zákl. přenesená",J213,0)</f>
        <v>0</v>
      </c>
      <c r="BH213" s="147">
        <f>IF(N213="sníž. přenesená",J213,0)</f>
        <v>0</v>
      </c>
      <c r="BI213" s="147">
        <f>IF(N213="nulová",J213,0)</f>
        <v>0</v>
      </c>
      <c r="BJ213" s="16" t="s">
        <v>80</v>
      </c>
      <c r="BK213" s="147">
        <f>ROUND(I213*H213,2)</f>
        <v>0</v>
      </c>
      <c r="BL213" s="16" t="s">
        <v>186</v>
      </c>
      <c r="BM213" s="146" t="s">
        <v>289</v>
      </c>
    </row>
    <row r="214" spans="2:65" s="1" customFormat="1" ht="19.5">
      <c r="B214" s="31"/>
      <c r="D214" s="148" t="s">
        <v>142</v>
      </c>
      <c r="F214" s="149" t="s">
        <v>290</v>
      </c>
      <c r="I214" s="150"/>
      <c r="L214" s="31"/>
      <c r="M214" s="151"/>
      <c r="T214" s="55"/>
      <c r="AT214" s="16" t="s">
        <v>142</v>
      </c>
      <c r="AU214" s="16" t="s">
        <v>82</v>
      </c>
    </row>
    <row r="215" spans="2:65" s="1" customFormat="1" ht="24.2" customHeight="1">
      <c r="B215" s="31"/>
      <c r="C215" s="135" t="s">
        <v>291</v>
      </c>
      <c r="D215" s="135" t="s">
        <v>135</v>
      </c>
      <c r="E215" s="136" t="s">
        <v>292</v>
      </c>
      <c r="F215" s="137" t="s">
        <v>293</v>
      </c>
      <c r="G215" s="138" t="s">
        <v>179</v>
      </c>
      <c r="H215" s="139">
        <v>1.4390000000000001</v>
      </c>
      <c r="I215" s="140"/>
      <c r="J215" s="141">
        <f>ROUND(I215*H215,2)</f>
        <v>0</v>
      </c>
      <c r="K215" s="137" t="s">
        <v>1</v>
      </c>
      <c r="L215" s="31"/>
      <c r="M215" s="142" t="s">
        <v>1</v>
      </c>
      <c r="N215" s="143" t="s">
        <v>38</v>
      </c>
      <c r="P215" s="144">
        <f>O215*H215</f>
        <v>0</v>
      </c>
      <c r="Q215" s="144">
        <v>0</v>
      </c>
      <c r="R215" s="144">
        <f>Q215*H215</f>
        <v>0</v>
      </c>
      <c r="S215" s="144">
        <v>0</v>
      </c>
      <c r="T215" s="145">
        <f>S215*H215</f>
        <v>0</v>
      </c>
      <c r="AR215" s="146" t="s">
        <v>186</v>
      </c>
      <c r="AT215" s="146" t="s">
        <v>135</v>
      </c>
      <c r="AU215" s="146" t="s">
        <v>82</v>
      </c>
      <c r="AY215" s="16" t="s">
        <v>132</v>
      </c>
      <c r="BE215" s="147">
        <f>IF(N215="základní",J215,0)</f>
        <v>0</v>
      </c>
      <c r="BF215" s="147">
        <f>IF(N215="snížená",J215,0)</f>
        <v>0</v>
      </c>
      <c r="BG215" s="147">
        <f>IF(N215="zákl. přenesená",J215,0)</f>
        <v>0</v>
      </c>
      <c r="BH215" s="147">
        <f>IF(N215="sníž. přenesená",J215,0)</f>
        <v>0</v>
      </c>
      <c r="BI215" s="147">
        <f>IF(N215="nulová",J215,0)</f>
        <v>0</v>
      </c>
      <c r="BJ215" s="16" t="s">
        <v>80</v>
      </c>
      <c r="BK215" s="147">
        <f>ROUND(I215*H215,2)</f>
        <v>0</v>
      </c>
      <c r="BL215" s="16" t="s">
        <v>186</v>
      </c>
      <c r="BM215" s="146" t="s">
        <v>294</v>
      </c>
    </row>
    <row r="216" spans="2:65" s="1" customFormat="1" ht="19.5">
      <c r="B216" s="31"/>
      <c r="D216" s="148" t="s">
        <v>142</v>
      </c>
      <c r="F216" s="149" t="s">
        <v>293</v>
      </c>
      <c r="I216" s="150"/>
      <c r="L216" s="31"/>
      <c r="M216" s="151"/>
      <c r="T216" s="55"/>
      <c r="AT216" s="16" t="s">
        <v>142</v>
      </c>
      <c r="AU216" s="16" t="s">
        <v>82</v>
      </c>
    </row>
    <row r="217" spans="2:65" s="11" customFormat="1" ht="22.9" customHeight="1">
      <c r="B217" s="123"/>
      <c r="D217" s="124" t="s">
        <v>72</v>
      </c>
      <c r="E217" s="133" t="s">
        <v>295</v>
      </c>
      <c r="F217" s="133" t="s">
        <v>296</v>
      </c>
      <c r="I217" s="126"/>
      <c r="J217" s="134">
        <f>BK217</f>
        <v>0</v>
      </c>
      <c r="L217" s="123"/>
      <c r="M217" s="128"/>
      <c r="P217" s="129">
        <f>SUM(P218:P239)</f>
        <v>0</v>
      </c>
      <c r="R217" s="129">
        <f>SUM(R218:R239)</f>
        <v>1.11009</v>
      </c>
      <c r="T217" s="130">
        <f>SUM(T218:T239)</f>
        <v>0</v>
      </c>
      <c r="AR217" s="124" t="s">
        <v>82</v>
      </c>
      <c r="AT217" s="131" t="s">
        <v>72</v>
      </c>
      <c r="AU217" s="131" t="s">
        <v>80</v>
      </c>
      <c r="AY217" s="124" t="s">
        <v>132</v>
      </c>
      <c r="BK217" s="132">
        <f>SUM(BK218:BK239)</f>
        <v>0</v>
      </c>
    </row>
    <row r="218" spans="2:65" s="1" customFormat="1" ht="16.5" customHeight="1">
      <c r="B218" s="31"/>
      <c r="C218" s="135" t="s">
        <v>297</v>
      </c>
      <c r="D218" s="135" t="s">
        <v>135</v>
      </c>
      <c r="E218" s="136" t="s">
        <v>298</v>
      </c>
      <c r="F218" s="137" t="s">
        <v>299</v>
      </c>
      <c r="G218" s="138" t="s">
        <v>138</v>
      </c>
      <c r="H218" s="139">
        <v>40.799999999999997</v>
      </c>
      <c r="I218" s="140"/>
      <c r="J218" s="141">
        <f>ROUND(I218*H218,2)</f>
        <v>0</v>
      </c>
      <c r="K218" s="137" t="s">
        <v>1</v>
      </c>
      <c r="L218" s="31"/>
      <c r="M218" s="142" t="s">
        <v>1</v>
      </c>
      <c r="N218" s="143" t="s">
        <v>38</v>
      </c>
      <c r="P218" s="144">
        <f>O218*H218</f>
        <v>0</v>
      </c>
      <c r="Q218" s="144">
        <v>0</v>
      </c>
      <c r="R218" s="144">
        <f>Q218*H218</f>
        <v>0</v>
      </c>
      <c r="S218" s="144">
        <v>0</v>
      </c>
      <c r="T218" s="145">
        <f>S218*H218</f>
        <v>0</v>
      </c>
      <c r="AR218" s="146" t="s">
        <v>186</v>
      </c>
      <c r="AT218" s="146" t="s">
        <v>135</v>
      </c>
      <c r="AU218" s="146" t="s">
        <v>82</v>
      </c>
      <c r="AY218" s="16" t="s">
        <v>132</v>
      </c>
      <c r="BE218" s="147">
        <f>IF(N218="základní",J218,0)</f>
        <v>0</v>
      </c>
      <c r="BF218" s="147">
        <f>IF(N218="snížená",J218,0)</f>
        <v>0</v>
      </c>
      <c r="BG218" s="147">
        <f>IF(N218="zákl. přenesená",J218,0)</f>
        <v>0</v>
      </c>
      <c r="BH218" s="147">
        <f>IF(N218="sníž. přenesená",J218,0)</f>
        <v>0</v>
      </c>
      <c r="BI218" s="147">
        <f>IF(N218="nulová",J218,0)</f>
        <v>0</v>
      </c>
      <c r="BJ218" s="16" t="s">
        <v>80</v>
      </c>
      <c r="BK218" s="147">
        <f>ROUND(I218*H218,2)</f>
        <v>0</v>
      </c>
      <c r="BL218" s="16" t="s">
        <v>186</v>
      </c>
      <c r="BM218" s="146" t="s">
        <v>300</v>
      </c>
    </row>
    <row r="219" spans="2:65" s="1" customFormat="1">
      <c r="B219" s="31"/>
      <c r="D219" s="148" t="s">
        <v>142</v>
      </c>
      <c r="F219" s="149" t="s">
        <v>299</v>
      </c>
      <c r="I219" s="150"/>
      <c r="L219" s="31"/>
      <c r="M219" s="151"/>
      <c r="T219" s="55"/>
      <c r="AT219" s="16" t="s">
        <v>142</v>
      </c>
      <c r="AU219" s="16" t="s">
        <v>82</v>
      </c>
    </row>
    <row r="220" spans="2:65" s="12" customFormat="1">
      <c r="B220" s="152"/>
      <c r="D220" s="148" t="s">
        <v>144</v>
      </c>
      <c r="E220" s="153" t="s">
        <v>1</v>
      </c>
      <c r="F220" s="154" t="s">
        <v>301</v>
      </c>
      <c r="H220" s="153" t="s">
        <v>1</v>
      </c>
      <c r="I220" s="155"/>
      <c r="L220" s="152"/>
      <c r="M220" s="156"/>
      <c r="T220" s="157"/>
      <c r="AT220" s="153" t="s">
        <v>144</v>
      </c>
      <c r="AU220" s="153" t="s">
        <v>82</v>
      </c>
      <c r="AV220" s="12" t="s">
        <v>80</v>
      </c>
      <c r="AW220" s="12" t="s">
        <v>30</v>
      </c>
      <c r="AX220" s="12" t="s">
        <v>73</v>
      </c>
      <c r="AY220" s="153" t="s">
        <v>132</v>
      </c>
    </row>
    <row r="221" spans="2:65" s="13" customFormat="1">
      <c r="B221" s="158"/>
      <c r="D221" s="148" t="s">
        <v>144</v>
      </c>
      <c r="E221" s="159" t="s">
        <v>1</v>
      </c>
      <c r="F221" s="160" t="s">
        <v>302</v>
      </c>
      <c r="H221" s="161">
        <v>26.4</v>
      </c>
      <c r="I221" s="162"/>
      <c r="L221" s="158"/>
      <c r="M221" s="163"/>
      <c r="T221" s="164"/>
      <c r="AT221" s="159" t="s">
        <v>144</v>
      </c>
      <c r="AU221" s="159" t="s">
        <v>82</v>
      </c>
      <c r="AV221" s="13" t="s">
        <v>82</v>
      </c>
      <c r="AW221" s="13" t="s">
        <v>30</v>
      </c>
      <c r="AX221" s="13" t="s">
        <v>73</v>
      </c>
      <c r="AY221" s="159" t="s">
        <v>132</v>
      </c>
    </row>
    <row r="222" spans="2:65" s="12" customFormat="1">
      <c r="B222" s="152"/>
      <c r="D222" s="148" t="s">
        <v>144</v>
      </c>
      <c r="E222" s="153" t="s">
        <v>1</v>
      </c>
      <c r="F222" s="154" t="s">
        <v>303</v>
      </c>
      <c r="H222" s="153" t="s">
        <v>1</v>
      </c>
      <c r="I222" s="155"/>
      <c r="L222" s="152"/>
      <c r="M222" s="156"/>
      <c r="T222" s="157"/>
      <c r="AT222" s="153" t="s">
        <v>144</v>
      </c>
      <c r="AU222" s="153" t="s">
        <v>82</v>
      </c>
      <c r="AV222" s="12" t="s">
        <v>80</v>
      </c>
      <c r="AW222" s="12" t="s">
        <v>30</v>
      </c>
      <c r="AX222" s="12" t="s">
        <v>73</v>
      </c>
      <c r="AY222" s="153" t="s">
        <v>132</v>
      </c>
    </row>
    <row r="223" spans="2:65" s="13" customFormat="1">
      <c r="B223" s="158"/>
      <c r="D223" s="148" t="s">
        <v>144</v>
      </c>
      <c r="E223" s="159" t="s">
        <v>1</v>
      </c>
      <c r="F223" s="160" t="s">
        <v>304</v>
      </c>
      <c r="H223" s="161">
        <v>14.4</v>
      </c>
      <c r="I223" s="162"/>
      <c r="L223" s="158"/>
      <c r="M223" s="163"/>
      <c r="T223" s="164"/>
      <c r="AT223" s="159" t="s">
        <v>144</v>
      </c>
      <c r="AU223" s="159" t="s">
        <v>82</v>
      </c>
      <c r="AV223" s="13" t="s">
        <v>82</v>
      </c>
      <c r="AW223" s="13" t="s">
        <v>30</v>
      </c>
      <c r="AX223" s="13" t="s">
        <v>73</v>
      </c>
      <c r="AY223" s="159" t="s">
        <v>132</v>
      </c>
    </row>
    <row r="224" spans="2:65" s="14" customFormat="1">
      <c r="B224" s="165"/>
      <c r="D224" s="148" t="s">
        <v>144</v>
      </c>
      <c r="E224" s="166" t="s">
        <v>1</v>
      </c>
      <c r="F224" s="167" t="s">
        <v>157</v>
      </c>
      <c r="H224" s="168">
        <v>40.799999999999997</v>
      </c>
      <c r="I224" s="169"/>
      <c r="L224" s="165"/>
      <c r="M224" s="170"/>
      <c r="T224" s="171"/>
      <c r="AT224" s="166" t="s">
        <v>144</v>
      </c>
      <c r="AU224" s="166" t="s">
        <v>82</v>
      </c>
      <c r="AV224" s="14" t="s">
        <v>140</v>
      </c>
      <c r="AW224" s="14" t="s">
        <v>30</v>
      </c>
      <c r="AX224" s="14" t="s">
        <v>80</v>
      </c>
      <c r="AY224" s="166" t="s">
        <v>132</v>
      </c>
    </row>
    <row r="225" spans="2:65" s="1" customFormat="1" ht="16.5" customHeight="1">
      <c r="B225" s="31"/>
      <c r="C225" s="135" t="s">
        <v>305</v>
      </c>
      <c r="D225" s="135" t="s">
        <v>135</v>
      </c>
      <c r="E225" s="136" t="s">
        <v>306</v>
      </c>
      <c r="F225" s="137" t="s">
        <v>307</v>
      </c>
      <c r="G225" s="138" t="s">
        <v>138</v>
      </c>
      <c r="H225" s="139">
        <v>40.799999999999997</v>
      </c>
      <c r="I225" s="140"/>
      <c r="J225" s="141">
        <f>ROUND(I225*H225,2)</f>
        <v>0</v>
      </c>
      <c r="K225" s="137" t="s">
        <v>1</v>
      </c>
      <c r="L225" s="31"/>
      <c r="M225" s="142" t="s">
        <v>1</v>
      </c>
      <c r="N225" s="143" t="s">
        <v>38</v>
      </c>
      <c r="P225" s="144">
        <f>O225*H225</f>
        <v>0</v>
      </c>
      <c r="Q225" s="144">
        <v>2.9999999999999997E-4</v>
      </c>
      <c r="R225" s="144">
        <f>Q225*H225</f>
        <v>1.2239999999999997E-2</v>
      </c>
      <c r="S225" s="144">
        <v>0</v>
      </c>
      <c r="T225" s="145">
        <f>S225*H225</f>
        <v>0</v>
      </c>
      <c r="AR225" s="146" t="s">
        <v>186</v>
      </c>
      <c r="AT225" s="146" t="s">
        <v>135</v>
      </c>
      <c r="AU225" s="146" t="s">
        <v>82</v>
      </c>
      <c r="AY225" s="16" t="s">
        <v>132</v>
      </c>
      <c r="BE225" s="147">
        <f>IF(N225="základní",J225,0)</f>
        <v>0</v>
      </c>
      <c r="BF225" s="147">
        <f>IF(N225="snížená",J225,0)</f>
        <v>0</v>
      </c>
      <c r="BG225" s="147">
        <f>IF(N225="zákl. přenesená",J225,0)</f>
        <v>0</v>
      </c>
      <c r="BH225" s="147">
        <f>IF(N225="sníž. přenesená",J225,0)</f>
        <v>0</v>
      </c>
      <c r="BI225" s="147">
        <f>IF(N225="nulová",J225,0)</f>
        <v>0</v>
      </c>
      <c r="BJ225" s="16" t="s">
        <v>80</v>
      </c>
      <c r="BK225" s="147">
        <f>ROUND(I225*H225,2)</f>
        <v>0</v>
      </c>
      <c r="BL225" s="16" t="s">
        <v>186</v>
      </c>
      <c r="BM225" s="146" t="s">
        <v>308</v>
      </c>
    </row>
    <row r="226" spans="2:65" s="1" customFormat="1">
      <c r="B226" s="31"/>
      <c r="D226" s="148" t="s">
        <v>142</v>
      </c>
      <c r="F226" s="149" t="s">
        <v>307</v>
      </c>
      <c r="I226" s="150"/>
      <c r="L226" s="31"/>
      <c r="M226" s="151"/>
      <c r="T226" s="55"/>
      <c r="AT226" s="16" t="s">
        <v>142</v>
      </c>
      <c r="AU226" s="16" t="s">
        <v>82</v>
      </c>
    </row>
    <row r="227" spans="2:65" s="1" customFormat="1" ht="24.2" customHeight="1">
      <c r="B227" s="31"/>
      <c r="C227" s="135" t="s">
        <v>209</v>
      </c>
      <c r="D227" s="135" t="s">
        <v>135</v>
      </c>
      <c r="E227" s="136" t="s">
        <v>309</v>
      </c>
      <c r="F227" s="137" t="s">
        <v>310</v>
      </c>
      <c r="G227" s="138" t="s">
        <v>138</v>
      </c>
      <c r="H227" s="139">
        <v>26.4</v>
      </c>
      <c r="I227" s="140"/>
      <c r="J227" s="141">
        <f>ROUND(I227*H227,2)</f>
        <v>0</v>
      </c>
      <c r="K227" s="137" t="s">
        <v>1</v>
      </c>
      <c r="L227" s="31"/>
      <c r="M227" s="142" t="s">
        <v>1</v>
      </c>
      <c r="N227" s="143" t="s">
        <v>38</v>
      </c>
      <c r="P227" s="144">
        <f>O227*H227</f>
        <v>0</v>
      </c>
      <c r="Q227" s="144">
        <v>1.5E-3</v>
      </c>
      <c r="R227" s="144">
        <f>Q227*H227</f>
        <v>3.9599999999999996E-2</v>
      </c>
      <c r="S227" s="144">
        <v>0</v>
      </c>
      <c r="T227" s="145">
        <f>S227*H227</f>
        <v>0</v>
      </c>
      <c r="AR227" s="146" t="s">
        <v>186</v>
      </c>
      <c r="AT227" s="146" t="s">
        <v>135</v>
      </c>
      <c r="AU227" s="146" t="s">
        <v>82</v>
      </c>
      <c r="AY227" s="16" t="s">
        <v>132</v>
      </c>
      <c r="BE227" s="147">
        <f>IF(N227="základní",J227,0)</f>
        <v>0</v>
      </c>
      <c r="BF227" s="147">
        <f>IF(N227="snížená",J227,0)</f>
        <v>0</v>
      </c>
      <c r="BG227" s="147">
        <f>IF(N227="zákl. přenesená",J227,0)</f>
        <v>0</v>
      </c>
      <c r="BH227" s="147">
        <f>IF(N227="sníž. přenesená",J227,0)</f>
        <v>0</v>
      </c>
      <c r="BI227" s="147">
        <f>IF(N227="nulová",J227,0)</f>
        <v>0</v>
      </c>
      <c r="BJ227" s="16" t="s">
        <v>80</v>
      </c>
      <c r="BK227" s="147">
        <f>ROUND(I227*H227,2)</f>
        <v>0</v>
      </c>
      <c r="BL227" s="16" t="s">
        <v>186</v>
      </c>
      <c r="BM227" s="146" t="s">
        <v>311</v>
      </c>
    </row>
    <row r="228" spans="2:65" s="1" customFormat="1">
      <c r="B228" s="31"/>
      <c r="D228" s="148" t="s">
        <v>142</v>
      </c>
      <c r="F228" s="149" t="s">
        <v>310</v>
      </c>
      <c r="I228" s="150"/>
      <c r="L228" s="31"/>
      <c r="M228" s="151"/>
      <c r="T228" s="55"/>
      <c r="AT228" s="16" t="s">
        <v>142</v>
      </c>
      <c r="AU228" s="16" t="s">
        <v>82</v>
      </c>
    </row>
    <row r="229" spans="2:65" s="12" customFormat="1">
      <c r="B229" s="152"/>
      <c r="D229" s="148" t="s">
        <v>144</v>
      </c>
      <c r="E229" s="153" t="s">
        <v>1</v>
      </c>
      <c r="F229" s="154" t="s">
        <v>301</v>
      </c>
      <c r="H229" s="153" t="s">
        <v>1</v>
      </c>
      <c r="I229" s="155"/>
      <c r="L229" s="152"/>
      <c r="M229" s="156"/>
      <c r="T229" s="157"/>
      <c r="AT229" s="153" t="s">
        <v>144</v>
      </c>
      <c r="AU229" s="153" t="s">
        <v>82</v>
      </c>
      <c r="AV229" s="12" t="s">
        <v>80</v>
      </c>
      <c r="AW229" s="12" t="s">
        <v>30</v>
      </c>
      <c r="AX229" s="12" t="s">
        <v>73</v>
      </c>
      <c r="AY229" s="153" t="s">
        <v>132</v>
      </c>
    </row>
    <row r="230" spans="2:65" s="13" customFormat="1">
      <c r="B230" s="158"/>
      <c r="D230" s="148" t="s">
        <v>144</v>
      </c>
      <c r="E230" s="159" t="s">
        <v>1</v>
      </c>
      <c r="F230" s="160" t="s">
        <v>302</v>
      </c>
      <c r="H230" s="161">
        <v>26.4</v>
      </c>
      <c r="I230" s="162"/>
      <c r="L230" s="158"/>
      <c r="M230" s="163"/>
      <c r="T230" s="164"/>
      <c r="AT230" s="159" t="s">
        <v>144</v>
      </c>
      <c r="AU230" s="159" t="s">
        <v>82</v>
      </c>
      <c r="AV230" s="13" t="s">
        <v>82</v>
      </c>
      <c r="AW230" s="13" t="s">
        <v>30</v>
      </c>
      <c r="AX230" s="13" t="s">
        <v>80</v>
      </c>
      <c r="AY230" s="159" t="s">
        <v>132</v>
      </c>
    </row>
    <row r="231" spans="2:65" s="1" customFormat="1" ht="33" customHeight="1">
      <c r="B231" s="31"/>
      <c r="C231" s="135" t="s">
        <v>312</v>
      </c>
      <c r="D231" s="135" t="s">
        <v>135</v>
      </c>
      <c r="E231" s="136" t="s">
        <v>313</v>
      </c>
      <c r="F231" s="137" t="s">
        <v>314</v>
      </c>
      <c r="G231" s="138" t="s">
        <v>138</v>
      </c>
      <c r="H231" s="139">
        <v>40.799999999999997</v>
      </c>
      <c r="I231" s="140"/>
      <c r="J231" s="141">
        <f>ROUND(I231*H231,2)</f>
        <v>0</v>
      </c>
      <c r="K231" s="137" t="s">
        <v>139</v>
      </c>
      <c r="L231" s="31"/>
      <c r="M231" s="142" t="s">
        <v>1</v>
      </c>
      <c r="N231" s="143" t="s">
        <v>38</v>
      </c>
      <c r="P231" s="144">
        <f>O231*H231</f>
        <v>0</v>
      </c>
      <c r="Q231" s="144">
        <v>9.0900000000000009E-3</v>
      </c>
      <c r="R231" s="144">
        <f>Q231*H231</f>
        <v>0.37087200000000003</v>
      </c>
      <c r="S231" s="144">
        <v>0</v>
      </c>
      <c r="T231" s="145">
        <f>S231*H231</f>
        <v>0</v>
      </c>
      <c r="AR231" s="146" t="s">
        <v>186</v>
      </c>
      <c r="AT231" s="146" t="s">
        <v>135</v>
      </c>
      <c r="AU231" s="146" t="s">
        <v>82</v>
      </c>
      <c r="AY231" s="16" t="s">
        <v>132</v>
      </c>
      <c r="BE231" s="147">
        <f>IF(N231="základní",J231,0)</f>
        <v>0</v>
      </c>
      <c r="BF231" s="147">
        <f>IF(N231="snížená",J231,0)</f>
        <v>0</v>
      </c>
      <c r="BG231" s="147">
        <f>IF(N231="zákl. přenesená",J231,0)</f>
        <v>0</v>
      </c>
      <c r="BH231" s="147">
        <f>IF(N231="sníž. přenesená",J231,0)</f>
        <v>0</v>
      </c>
      <c r="BI231" s="147">
        <f>IF(N231="nulová",J231,0)</f>
        <v>0</v>
      </c>
      <c r="BJ231" s="16" t="s">
        <v>80</v>
      </c>
      <c r="BK231" s="147">
        <f>ROUND(I231*H231,2)</f>
        <v>0</v>
      </c>
      <c r="BL231" s="16" t="s">
        <v>186</v>
      </c>
      <c r="BM231" s="146" t="s">
        <v>315</v>
      </c>
    </row>
    <row r="232" spans="2:65" s="1" customFormat="1" ht="19.5">
      <c r="B232" s="31"/>
      <c r="D232" s="148" t="s">
        <v>142</v>
      </c>
      <c r="F232" s="149" t="s">
        <v>316</v>
      </c>
      <c r="I232" s="150"/>
      <c r="L232" s="31"/>
      <c r="M232" s="151"/>
      <c r="T232" s="55"/>
      <c r="AT232" s="16" t="s">
        <v>142</v>
      </c>
      <c r="AU232" s="16" t="s">
        <v>82</v>
      </c>
    </row>
    <row r="233" spans="2:65" s="1" customFormat="1" ht="24.2" customHeight="1">
      <c r="B233" s="31"/>
      <c r="C233" s="172" t="s">
        <v>317</v>
      </c>
      <c r="D233" s="172" t="s">
        <v>206</v>
      </c>
      <c r="E233" s="173" t="s">
        <v>318</v>
      </c>
      <c r="F233" s="174" t="s">
        <v>319</v>
      </c>
      <c r="G233" s="175" t="s">
        <v>138</v>
      </c>
      <c r="H233" s="176">
        <v>46.92</v>
      </c>
      <c r="I233" s="177"/>
      <c r="J233" s="178">
        <f>ROUND(I233*H233,2)</f>
        <v>0</v>
      </c>
      <c r="K233" s="174" t="s">
        <v>139</v>
      </c>
      <c r="L233" s="179"/>
      <c r="M233" s="180" t="s">
        <v>1</v>
      </c>
      <c r="N233" s="181" t="s">
        <v>38</v>
      </c>
      <c r="P233" s="144">
        <f>O233*H233</f>
        <v>0</v>
      </c>
      <c r="Q233" s="144">
        <v>1.465E-2</v>
      </c>
      <c r="R233" s="144">
        <f>Q233*H233</f>
        <v>0.68737800000000004</v>
      </c>
      <c r="S233" s="144">
        <v>0</v>
      </c>
      <c r="T233" s="145">
        <f>S233*H233</f>
        <v>0</v>
      </c>
      <c r="AR233" s="146" t="s">
        <v>209</v>
      </c>
      <c r="AT233" s="146" t="s">
        <v>206</v>
      </c>
      <c r="AU233" s="146" t="s">
        <v>82</v>
      </c>
      <c r="AY233" s="16" t="s">
        <v>132</v>
      </c>
      <c r="BE233" s="147">
        <f>IF(N233="základní",J233,0)</f>
        <v>0</v>
      </c>
      <c r="BF233" s="147">
        <f>IF(N233="snížená",J233,0)</f>
        <v>0</v>
      </c>
      <c r="BG233" s="147">
        <f>IF(N233="zákl. přenesená",J233,0)</f>
        <v>0</v>
      </c>
      <c r="BH233" s="147">
        <f>IF(N233="sníž. přenesená",J233,0)</f>
        <v>0</v>
      </c>
      <c r="BI233" s="147">
        <f>IF(N233="nulová",J233,0)</f>
        <v>0</v>
      </c>
      <c r="BJ233" s="16" t="s">
        <v>80</v>
      </c>
      <c r="BK233" s="147">
        <f>ROUND(I233*H233,2)</f>
        <v>0</v>
      </c>
      <c r="BL233" s="16" t="s">
        <v>186</v>
      </c>
      <c r="BM233" s="146" t="s">
        <v>320</v>
      </c>
    </row>
    <row r="234" spans="2:65" s="1" customFormat="1" ht="19.5">
      <c r="B234" s="31"/>
      <c r="D234" s="148" t="s">
        <v>142</v>
      </c>
      <c r="F234" s="149" t="s">
        <v>319</v>
      </c>
      <c r="I234" s="150"/>
      <c r="L234" s="31"/>
      <c r="M234" s="151"/>
      <c r="T234" s="55"/>
      <c r="AT234" s="16" t="s">
        <v>142</v>
      </c>
      <c r="AU234" s="16" t="s">
        <v>82</v>
      </c>
    </row>
    <row r="235" spans="2:65" s="13" customFormat="1">
      <c r="B235" s="158"/>
      <c r="D235" s="148" t="s">
        <v>144</v>
      </c>
      <c r="F235" s="160" t="s">
        <v>321</v>
      </c>
      <c r="H235" s="161">
        <v>46.92</v>
      </c>
      <c r="I235" s="162"/>
      <c r="L235" s="158"/>
      <c r="M235" s="163"/>
      <c r="T235" s="164"/>
      <c r="AT235" s="159" t="s">
        <v>144</v>
      </c>
      <c r="AU235" s="159" t="s">
        <v>82</v>
      </c>
      <c r="AV235" s="13" t="s">
        <v>82</v>
      </c>
      <c r="AW235" s="13" t="s">
        <v>4</v>
      </c>
      <c r="AX235" s="13" t="s">
        <v>80</v>
      </c>
      <c r="AY235" s="159" t="s">
        <v>132</v>
      </c>
    </row>
    <row r="236" spans="2:65" s="1" customFormat="1" ht="24.2" customHeight="1">
      <c r="B236" s="31"/>
      <c r="C236" s="135" t="s">
        <v>322</v>
      </c>
      <c r="D236" s="135" t="s">
        <v>135</v>
      </c>
      <c r="E236" s="136" t="s">
        <v>323</v>
      </c>
      <c r="F236" s="137" t="s">
        <v>324</v>
      </c>
      <c r="G236" s="138" t="s">
        <v>179</v>
      </c>
      <c r="H236" s="139">
        <v>1.1100000000000001</v>
      </c>
      <c r="I236" s="140"/>
      <c r="J236" s="141">
        <f>ROUND(I236*H236,2)</f>
        <v>0</v>
      </c>
      <c r="K236" s="137" t="s">
        <v>1</v>
      </c>
      <c r="L236" s="31"/>
      <c r="M236" s="142" t="s">
        <v>1</v>
      </c>
      <c r="N236" s="143" t="s">
        <v>38</v>
      </c>
      <c r="P236" s="144">
        <f>O236*H236</f>
        <v>0</v>
      </c>
      <c r="Q236" s="144">
        <v>0</v>
      </c>
      <c r="R236" s="144">
        <f>Q236*H236</f>
        <v>0</v>
      </c>
      <c r="S236" s="144">
        <v>0</v>
      </c>
      <c r="T236" s="145">
        <f>S236*H236</f>
        <v>0</v>
      </c>
      <c r="AR236" s="146" t="s">
        <v>186</v>
      </c>
      <c r="AT236" s="146" t="s">
        <v>135</v>
      </c>
      <c r="AU236" s="146" t="s">
        <v>82</v>
      </c>
      <c r="AY236" s="16" t="s">
        <v>132</v>
      </c>
      <c r="BE236" s="147">
        <f>IF(N236="základní",J236,0)</f>
        <v>0</v>
      </c>
      <c r="BF236" s="147">
        <f>IF(N236="snížená",J236,0)</f>
        <v>0</v>
      </c>
      <c r="BG236" s="147">
        <f>IF(N236="zákl. přenesená",J236,0)</f>
        <v>0</v>
      </c>
      <c r="BH236" s="147">
        <f>IF(N236="sníž. přenesená",J236,0)</f>
        <v>0</v>
      </c>
      <c r="BI236" s="147">
        <f>IF(N236="nulová",J236,0)</f>
        <v>0</v>
      </c>
      <c r="BJ236" s="16" t="s">
        <v>80</v>
      </c>
      <c r="BK236" s="147">
        <f>ROUND(I236*H236,2)</f>
        <v>0</v>
      </c>
      <c r="BL236" s="16" t="s">
        <v>186</v>
      </c>
      <c r="BM236" s="146" t="s">
        <v>325</v>
      </c>
    </row>
    <row r="237" spans="2:65" s="1" customFormat="1" ht="19.5">
      <c r="B237" s="31"/>
      <c r="D237" s="148" t="s">
        <v>142</v>
      </c>
      <c r="F237" s="149" t="s">
        <v>324</v>
      </c>
      <c r="I237" s="150"/>
      <c r="L237" s="31"/>
      <c r="M237" s="151"/>
      <c r="T237" s="55"/>
      <c r="AT237" s="16" t="s">
        <v>142</v>
      </c>
      <c r="AU237" s="16" t="s">
        <v>82</v>
      </c>
    </row>
    <row r="238" spans="2:65" s="1" customFormat="1" ht="24.2" customHeight="1">
      <c r="B238" s="31"/>
      <c r="C238" s="135" t="s">
        <v>326</v>
      </c>
      <c r="D238" s="135" t="s">
        <v>135</v>
      </c>
      <c r="E238" s="136" t="s">
        <v>327</v>
      </c>
      <c r="F238" s="137" t="s">
        <v>328</v>
      </c>
      <c r="G238" s="138" t="s">
        <v>179</v>
      </c>
      <c r="H238" s="139">
        <v>1.1100000000000001</v>
      </c>
      <c r="I238" s="140"/>
      <c r="J238" s="141">
        <f>ROUND(I238*H238,2)</f>
        <v>0</v>
      </c>
      <c r="K238" s="137" t="s">
        <v>1</v>
      </c>
      <c r="L238" s="31"/>
      <c r="M238" s="142" t="s">
        <v>1</v>
      </c>
      <c r="N238" s="143" t="s">
        <v>38</v>
      </c>
      <c r="P238" s="144">
        <f>O238*H238</f>
        <v>0</v>
      </c>
      <c r="Q238" s="144">
        <v>0</v>
      </c>
      <c r="R238" s="144">
        <f>Q238*H238</f>
        <v>0</v>
      </c>
      <c r="S238" s="144">
        <v>0</v>
      </c>
      <c r="T238" s="145">
        <f>S238*H238</f>
        <v>0</v>
      </c>
      <c r="AR238" s="146" t="s">
        <v>186</v>
      </c>
      <c r="AT238" s="146" t="s">
        <v>135</v>
      </c>
      <c r="AU238" s="146" t="s">
        <v>82</v>
      </c>
      <c r="AY238" s="16" t="s">
        <v>132</v>
      </c>
      <c r="BE238" s="147">
        <f>IF(N238="základní",J238,0)</f>
        <v>0</v>
      </c>
      <c r="BF238" s="147">
        <f>IF(N238="snížená",J238,0)</f>
        <v>0</v>
      </c>
      <c r="BG238" s="147">
        <f>IF(N238="zákl. přenesená",J238,0)</f>
        <v>0</v>
      </c>
      <c r="BH238" s="147">
        <f>IF(N238="sníž. přenesená",J238,0)</f>
        <v>0</v>
      </c>
      <c r="BI238" s="147">
        <f>IF(N238="nulová",J238,0)</f>
        <v>0</v>
      </c>
      <c r="BJ238" s="16" t="s">
        <v>80</v>
      </c>
      <c r="BK238" s="147">
        <f>ROUND(I238*H238,2)</f>
        <v>0</v>
      </c>
      <c r="BL238" s="16" t="s">
        <v>186</v>
      </c>
      <c r="BM238" s="146" t="s">
        <v>329</v>
      </c>
    </row>
    <row r="239" spans="2:65" s="1" customFormat="1" ht="19.5">
      <c r="B239" s="31"/>
      <c r="D239" s="148" t="s">
        <v>142</v>
      </c>
      <c r="F239" s="149" t="s">
        <v>328</v>
      </c>
      <c r="I239" s="150"/>
      <c r="L239" s="31"/>
      <c r="M239" s="151"/>
      <c r="T239" s="55"/>
      <c r="AT239" s="16" t="s">
        <v>142</v>
      </c>
      <c r="AU239" s="16" t="s">
        <v>82</v>
      </c>
    </row>
    <row r="240" spans="2:65" s="11" customFormat="1" ht="22.9" customHeight="1">
      <c r="B240" s="123"/>
      <c r="D240" s="124" t="s">
        <v>72</v>
      </c>
      <c r="E240" s="133" t="s">
        <v>330</v>
      </c>
      <c r="F240" s="133" t="s">
        <v>331</v>
      </c>
      <c r="I240" s="126"/>
      <c r="J240" s="134">
        <f>BK240</f>
        <v>0</v>
      </c>
      <c r="L240" s="123"/>
      <c r="M240" s="128"/>
      <c r="P240" s="129">
        <f>SUM(P241:P249)</f>
        <v>0</v>
      </c>
      <c r="R240" s="129">
        <f>SUM(R241:R249)</f>
        <v>0.1461384</v>
      </c>
      <c r="T240" s="130">
        <f>SUM(T241:T249)</f>
        <v>4.5668249999999994E-2</v>
      </c>
      <c r="AR240" s="124" t="s">
        <v>82</v>
      </c>
      <c r="AT240" s="131" t="s">
        <v>72</v>
      </c>
      <c r="AU240" s="131" t="s">
        <v>80</v>
      </c>
      <c r="AY240" s="124" t="s">
        <v>132</v>
      </c>
      <c r="BK240" s="132">
        <f>SUM(BK241:BK249)</f>
        <v>0</v>
      </c>
    </row>
    <row r="241" spans="2:65" s="1" customFormat="1" ht="16.5" customHeight="1">
      <c r="B241" s="31"/>
      <c r="C241" s="135" t="s">
        <v>332</v>
      </c>
      <c r="D241" s="135" t="s">
        <v>135</v>
      </c>
      <c r="E241" s="136" t="s">
        <v>333</v>
      </c>
      <c r="F241" s="137" t="s">
        <v>334</v>
      </c>
      <c r="G241" s="138" t="s">
        <v>335</v>
      </c>
      <c r="H241" s="139">
        <v>8</v>
      </c>
      <c r="I241" s="140"/>
      <c r="J241" s="141">
        <f>ROUND(I241*H241,2)</f>
        <v>0</v>
      </c>
      <c r="K241" s="137" t="s">
        <v>1</v>
      </c>
      <c r="L241" s="31"/>
      <c r="M241" s="142" t="s">
        <v>1</v>
      </c>
      <c r="N241" s="143" t="s">
        <v>38</v>
      </c>
      <c r="P241" s="144">
        <f>O241*H241</f>
        <v>0</v>
      </c>
      <c r="Q241" s="144">
        <v>0</v>
      </c>
      <c r="R241" s="144">
        <f>Q241*H241</f>
        <v>0</v>
      </c>
      <c r="S241" s="144">
        <v>0</v>
      </c>
      <c r="T241" s="145">
        <f>S241*H241</f>
        <v>0</v>
      </c>
      <c r="AR241" s="146" t="s">
        <v>186</v>
      </c>
      <c r="AT241" s="146" t="s">
        <v>135</v>
      </c>
      <c r="AU241" s="146" t="s">
        <v>82</v>
      </c>
      <c r="AY241" s="16" t="s">
        <v>132</v>
      </c>
      <c r="BE241" s="147">
        <f>IF(N241="základní",J241,0)</f>
        <v>0</v>
      </c>
      <c r="BF241" s="147">
        <f>IF(N241="snížená",J241,0)</f>
        <v>0</v>
      </c>
      <c r="BG241" s="147">
        <f>IF(N241="zákl. přenesená",J241,0)</f>
        <v>0</v>
      </c>
      <c r="BH241" s="147">
        <f>IF(N241="sníž. přenesená",J241,0)</f>
        <v>0</v>
      </c>
      <c r="BI241" s="147">
        <f>IF(N241="nulová",J241,0)</f>
        <v>0</v>
      </c>
      <c r="BJ241" s="16" t="s">
        <v>80</v>
      </c>
      <c r="BK241" s="147">
        <f>ROUND(I241*H241,2)</f>
        <v>0</v>
      </c>
      <c r="BL241" s="16" t="s">
        <v>186</v>
      </c>
      <c r="BM241" s="146" t="s">
        <v>336</v>
      </c>
    </row>
    <row r="242" spans="2:65" s="1" customFormat="1">
      <c r="B242" s="31"/>
      <c r="D242" s="148" t="s">
        <v>142</v>
      </c>
      <c r="F242" s="149" t="s">
        <v>334</v>
      </c>
      <c r="I242" s="150"/>
      <c r="L242" s="31"/>
      <c r="M242" s="151"/>
      <c r="T242" s="55"/>
      <c r="AT242" s="16" t="s">
        <v>142</v>
      </c>
      <c r="AU242" s="16" t="s">
        <v>82</v>
      </c>
    </row>
    <row r="243" spans="2:65" s="1" customFormat="1" ht="24.2" customHeight="1">
      <c r="B243" s="31"/>
      <c r="C243" s="135" t="s">
        <v>337</v>
      </c>
      <c r="D243" s="135" t="s">
        <v>135</v>
      </c>
      <c r="E243" s="136" t="s">
        <v>338</v>
      </c>
      <c r="F243" s="137" t="s">
        <v>339</v>
      </c>
      <c r="G243" s="138" t="s">
        <v>138</v>
      </c>
      <c r="H243" s="139">
        <v>304.45499999999998</v>
      </c>
      <c r="I243" s="140"/>
      <c r="J243" s="141">
        <f>ROUND(I243*H243,2)</f>
        <v>0</v>
      </c>
      <c r="K243" s="137" t="s">
        <v>1</v>
      </c>
      <c r="L243" s="31"/>
      <c r="M243" s="142" t="s">
        <v>1</v>
      </c>
      <c r="N243" s="143" t="s">
        <v>38</v>
      </c>
      <c r="P243" s="144">
        <f>O243*H243</f>
        <v>0</v>
      </c>
      <c r="Q243" s="144">
        <v>0</v>
      </c>
      <c r="R243" s="144">
        <f>Q243*H243</f>
        <v>0</v>
      </c>
      <c r="S243" s="144">
        <v>1.4999999999999999E-4</v>
      </c>
      <c r="T243" s="145">
        <f>S243*H243</f>
        <v>4.5668249999999994E-2</v>
      </c>
      <c r="AR243" s="146" t="s">
        <v>186</v>
      </c>
      <c r="AT243" s="146" t="s">
        <v>135</v>
      </c>
      <c r="AU243" s="146" t="s">
        <v>82</v>
      </c>
      <c r="AY243" s="16" t="s">
        <v>132</v>
      </c>
      <c r="BE243" s="147">
        <f>IF(N243="základní",J243,0)</f>
        <v>0</v>
      </c>
      <c r="BF243" s="147">
        <f>IF(N243="snížená",J243,0)</f>
        <v>0</v>
      </c>
      <c r="BG243" s="147">
        <f>IF(N243="zákl. přenesená",J243,0)</f>
        <v>0</v>
      </c>
      <c r="BH243" s="147">
        <f>IF(N243="sníž. přenesená",J243,0)</f>
        <v>0</v>
      </c>
      <c r="BI243" s="147">
        <f>IF(N243="nulová",J243,0)</f>
        <v>0</v>
      </c>
      <c r="BJ243" s="16" t="s">
        <v>80</v>
      </c>
      <c r="BK243" s="147">
        <f>ROUND(I243*H243,2)</f>
        <v>0</v>
      </c>
      <c r="BL243" s="16" t="s">
        <v>186</v>
      </c>
      <c r="BM243" s="146" t="s">
        <v>340</v>
      </c>
    </row>
    <row r="244" spans="2:65" s="1" customFormat="1">
      <c r="B244" s="31"/>
      <c r="D244" s="148" t="s">
        <v>142</v>
      </c>
      <c r="F244" s="149" t="s">
        <v>339</v>
      </c>
      <c r="I244" s="150"/>
      <c r="L244" s="31"/>
      <c r="M244" s="151"/>
      <c r="T244" s="55"/>
      <c r="AT244" s="16" t="s">
        <v>142</v>
      </c>
      <c r="AU244" s="16" t="s">
        <v>82</v>
      </c>
    </row>
    <row r="245" spans="2:65" s="13" customFormat="1">
      <c r="B245" s="158"/>
      <c r="D245" s="148" t="s">
        <v>144</v>
      </c>
      <c r="E245" s="159" t="s">
        <v>1</v>
      </c>
      <c r="F245" s="160" t="s">
        <v>341</v>
      </c>
      <c r="H245" s="161">
        <v>304.45499999999998</v>
      </c>
      <c r="I245" s="162"/>
      <c r="L245" s="158"/>
      <c r="M245" s="163"/>
      <c r="T245" s="164"/>
      <c r="AT245" s="159" t="s">
        <v>144</v>
      </c>
      <c r="AU245" s="159" t="s">
        <v>82</v>
      </c>
      <c r="AV245" s="13" t="s">
        <v>82</v>
      </c>
      <c r="AW245" s="13" t="s">
        <v>30</v>
      </c>
      <c r="AX245" s="13" t="s">
        <v>80</v>
      </c>
      <c r="AY245" s="159" t="s">
        <v>132</v>
      </c>
    </row>
    <row r="246" spans="2:65" s="1" customFormat="1" ht="24.2" customHeight="1">
      <c r="B246" s="31"/>
      <c r="C246" s="135" t="s">
        <v>342</v>
      </c>
      <c r="D246" s="135" t="s">
        <v>135</v>
      </c>
      <c r="E246" s="136" t="s">
        <v>343</v>
      </c>
      <c r="F246" s="137" t="s">
        <v>344</v>
      </c>
      <c r="G246" s="138" t="s">
        <v>138</v>
      </c>
      <c r="H246" s="139">
        <v>304.45499999999998</v>
      </c>
      <c r="I246" s="140"/>
      <c r="J246" s="141">
        <f>ROUND(I246*H246,2)</f>
        <v>0</v>
      </c>
      <c r="K246" s="137" t="s">
        <v>1</v>
      </c>
      <c r="L246" s="31"/>
      <c r="M246" s="142" t="s">
        <v>1</v>
      </c>
      <c r="N246" s="143" t="s">
        <v>38</v>
      </c>
      <c r="P246" s="144">
        <f>O246*H246</f>
        <v>0</v>
      </c>
      <c r="Q246" s="144">
        <v>2.0000000000000001E-4</v>
      </c>
      <c r="R246" s="144">
        <f>Q246*H246</f>
        <v>6.0891000000000001E-2</v>
      </c>
      <c r="S246" s="144">
        <v>0</v>
      </c>
      <c r="T246" s="145">
        <f>S246*H246</f>
        <v>0</v>
      </c>
      <c r="AR246" s="146" t="s">
        <v>186</v>
      </c>
      <c r="AT246" s="146" t="s">
        <v>135</v>
      </c>
      <c r="AU246" s="146" t="s">
        <v>82</v>
      </c>
      <c r="AY246" s="16" t="s">
        <v>132</v>
      </c>
      <c r="BE246" s="147">
        <f>IF(N246="základní",J246,0)</f>
        <v>0</v>
      </c>
      <c r="BF246" s="147">
        <f>IF(N246="snížená",J246,0)</f>
        <v>0</v>
      </c>
      <c r="BG246" s="147">
        <f>IF(N246="zákl. přenesená",J246,0)</f>
        <v>0</v>
      </c>
      <c r="BH246" s="147">
        <f>IF(N246="sníž. přenesená",J246,0)</f>
        <v>0</v>
      </c>
      <c r="BI246" s="147">
        <f>IF(N246="nulová",J246,0)</f>
        <v>0</v>
      </c>
      <c r="BJ246" s="16" t="s">
        <v>80</v>
      </c>
      <c r="BK246" s="147">
        <f>ROUND(I246*H246,2)</f>
        <v>0</v>
      </c>
      <c r="BL246" s="16" t="s">
        <v>186</v>
      </c>
      <c r="BM246" s="146" t="s">
        <v>345</v>
      </c>
    </row>
    <row r="247" spans="2:65" s="1" customFormat="1" ht="19.5">
      <c r="B247" s="31"/>
      <c r="D247" s="148" t="s">
        <v>142</v>
      </c>
      <c r="F247" s="149" t="s">
        <v>344</v>
      </c>
      <c r="I247" s="150"/>
      <c r="L247" s="31"/>
      <c r="M247" s="151"/>
      <c r="T247" s="55"/>
      <c r="AT247" s="16" t="s">
        <v>142</v>
      </c>
      <c r="AU247" s="16" t="s">
        <v>82</v>
      </c>
    </row>
    <row r="248" spans="2:65" s="1" customFormat="1" ht="33" customHeight="1">
      <c r="B248" s="31"/>
      <c r="C248" s="135" t="s">
        <v>346</v>
      </c>
      <c r="D248" s="135" t="s">
        <v>135</v>
      </c>
      <c r="E248" s="136" t="s">
        <v>347</v>
      </c>
      <c r="F248" s="137" t="s">
        <v>348</v>
      </c>
      <c r="G248" s="138" t="s">
        <v>138</v>
      </c>
      <c r="H248" s="139">
        <v>304.45499999999998</v>
      </c>
      <c r="I248" s="140"/>
      <c r="J248" s="141">
        <f>ROUND(I248*H248,2)</f>
        <v>0</v>
      </c>
      <c r="K248" s="137" t="s">
        <v>1</v>
      </c>
      <c r="L248" s="31"/>
      <c r="M248" s="142" t="s">
        <v>1</v>
      </c>
      <c r="N248" s="143" t="s">
        <v>38</v>
      </c>
      <c r="P248" s="144">
        <f>O248*H248</f>
        <v>0</v>
      </c>
      <c r="Q248" s="144">
        <v>2.7999999999999998E-4</v>
      </c>
      <c r="R248" s="144">
        <f>Q248*H248</f>
        <v>8.5247399999999987E-2</v>
      </c>
      <c r="S248" s="144">
        <v>0</v>
      </c>
      <c r="T248" s="145">
        <f>S248*H248</f>
        <v>0</v>
      </c>
      <c r="AR248" s="146" t="s">
        <v>186</v>
      </c>
      <c r="AT248" s="146" t="s">
        <v>135</v>
      </c>
      <c r="AU248" s="146" t="s">
        <v>82</v>
      </c>
      <c r="AY248" s="16" t="s">
        <v>132</v>
      </c>
      <c r="BE248" s="147">
        <f>IF(N248="základní",J248,0)</f>
        <v>0</v>
      </c>
      <c r="BF248" s="147">
        <f>IF(N248="snížená",J248,0)</f>
        <v>0</v>
      </c>
      <c r="BG248" s="147">
        <f>IF(N248="zákl. přenesená",J248,0)</f>
        <v>0</v>
      </c>
      <c r="BH248" s="147">
        <f>IF(N248="sníž. přenesená",J248,0)</f>
        <v>0</v>
      </c>
      <c r="BI248" s="147">
        <f>IF(N248="nulová",J248,0)</f>
        <v>0</v>
      </c>
      <c r="BJ248" s="16" t="s">
        <v>80</v>
      </c>
      <c r="BK248" s="147">
        <f>ROUND(I248*H248,2)</f>
        <v>0</v>
      </c>
      <c r="BL248" s="16" t="s">
        <v>186</v>
      </c>
      <c r="BM248" s="146" t="s">
        <v>349</v>
      </c>
    </row>
    <row r="249" spans="2:65" s="1" customFormat="1" ht="19.5">
      <c r="B249" s="31"/>
      <c r="D249" s="148" t="s">
        <v>142</v>
      </c>
      <c r="F249" s="149" t="s">
        <v>348</v>
      </c>
      <c r="I249" s="150"/>
      <c r="L249" s="31"/>
      <c r="M249" s="151"/>
      <c r="T249" s="55"/>
      <c r="AT249" s="16" t="s">
        <v>142</v>
      </c>
      <c r="AU249" s="16" t="s">
        <v>82</v>
      </c>
    </row>
    <row r="250" spans="2:65" s="11" customFormat="1" ht="25.9" customHeight="1">
      <c r="B250" s="123"/>
      <c r="D250" s="124" t="s">
        <v>72</v>
      </c>
      <c r="E250" s="125" t="s">
        <v>350</v>
      </c>
      <c r="F250" s="125" t="s">
        <v>351</v>
      </c>
      <c r="I250" s="126"/>
      <c r="J250" s="127">
        <f>BK250</f>
        <v>0</v>
      </c>
      <c r="L250" s="123"/>
      <c r="M250" s="128"/>
      <c r="P250" s="129">
        <f>P251+P259+P290+P306</f>
        <v>0</v>
      </c>
      <c r="R250" s="129">
        <f>R251+R259+R290+R306</f>
        <v>12.704433580000002</v>
      </c>
      <c r="T250" s="130">
        <f>T251+T259+T290+T306</f>
        <v>0</v>
      </c>
      <c r="AR250" s="124" t="s">
        <v>82</v>
      </c>
      <c r="AT250" s="131" t="s">
        <v>72</v>
      </c>
      <c r="AU250" s="131" t="s">
        <v>73</v>
      </c>
      <c r="AY250" s="124" t="s">
        <v>132</v>
      </c>
      <c r="BK250" s="132">
        <f>BK251+BK259+BK290+BK306</f>
        <v>0</v>
      </c>
    </row>
    <row r="251" spans="2:65" s="11" customFormat="1" ht="22.9" customHeight="1">
      <c r="B251" s="123"/>
      <c r="D251" s="124" t="s">
        <v>72</v>
      </c>
      <c r="E251" s="133" t="s">
        <v>352</v>
      </c>
      <c r="F251" s="133" t="s">
        <v>353</v>
      </c>
      <c r="I251" s="126"/>
      <c r="J251" s="134">
        <f>BK251</f>
        <v>0</v>
      </c>
      <c r="L251" s="123"/>
      <c r="M251" s="128"/>
      <c r="P251" s="129">
        <f>SUM(P252:P258)</f>
        <v>0</v>
      </c>
      <c r="R251" s="129">
        <f>SUM(R252:R258)</f>
        <v>2.4963120000000001</v>
      </c>
      <c r="T251" s="130">
        <f>SUM(T252:T258)</f>
        <v>0</v>
      </c>
      <c r="AR251" s="124" t="s">
        <v>82</v>
      </c>
      <c r="AT251" s="131" t="s">
        <v>72</v>
      </c>
      <c r="AU251" s="131" t="s">
        <v>80</v>
      </c>
      <c r="AY251" s="124" t="s">
        <v>132</v>
      </c>
      <c r="BK251" s="132">
        <f>SUM(BK252:BK258)</f>
        <v>0</v>
      </c>
    </row>
    <row r="252" spans="2:65" s="1" customFormat="1" ht="24.2" customHeight="1">
      <c r="B252" s="31"/>
      <c r="C252" s="135" t="s">
        <v>354</v>
      </c>
      <c r="D252" s="135" t="s">
        <v>135</v>
      </c>
      <c r="E252" s="136" t="s">
        <v>355</v>
      </c>
      <c r="F252" s="137" t="s">
        <v>356</v>
      </c>
      <c r="G252" s="138" t="s">
        <v>138</v>
      </c>
      <c r="H252" s="139">
        <v>198.12</v>
      </c>
      <c r="I252" s="140"/>
      <c r="J252" s="141">
        <f>ROUND(I252*H252,2)</f>
        <v>0</v>
      </c>
      <c r="K252" s="137" t="s">
        <v>357</v>
      </c>
      <c r="L252" s="31"/>
      <c r="M252" s="142" t="s">
        <v>1</v>
      </c>
      <c r="N252" s="143" t="s">
        <v>38</v>
      </c>
      <c r="P252" s="144">
        <f>O252*H252</f>
        <v>0</v>
      </c>
      <c r="Q252" s="144">
        <v>0</v>
      </c>
      <c r="R252" s="144">
        <f>Q252*H252</f>
        <v>0</v>
      </c>
      <c r="S252" s="144">
        <v>0</v>
      </c>
      <c r="T252" s="145">
        <f>S252*H252</f>
        <v>0</v>
      </c>
      <c r="AR252" s="146" t="s">
        <v>186</v>
      </c>
      <c r="AT252" s="146" t="s">
        <v>135</v>
      </c>
      <c r="AU252" s="146" t="s">
        <v>82</v>
      </c>
      <c r="AY252" s="16" t="s">
        <v>132</v>
      </c>
      <c r="BE252" s="147">
        <f>IF(N252="základní",J252,0)</f>
        <v>0</v>
      </c>
      <c r="BF252" s="147">
        <f>IF(N252="snížená",J252,0)</f>
        <v>0</v>
      </c>
      <c r="BG252" s="147">
        <f>IF(N252="zákl. přenesená",J252,0)</f>
        <v>0</v>
      </c>
      <c r="BH252" s="147">
        <f>IF(N252="sníž. přenesená",J252,0)</f>
        <v>0</v>
      </c>
      <c r="BI252" s="147">
        <f>IF(N252="nulová",J252,0)</f>
        <v>0</v>
      </c>
      <c r="BJ252" s="16" t="s">
        <v>80</v>
      </c>
      <c r="BK252" s="147">
        <f>ROUND(I252*H252,2)</f>
        <v>0</v>
      </c>
      <c r="BL252" s="16" t="s">
        <v>186</v>
      </c>
      <c r="BM252" s="146" t="s">
        <v>358</v>
      </c>
    </row>
    <row r="253" spans="2:65" s="1" customFormat="1" ht="29.25">
      <c r="B253" s="31"/>
      <c r="D253" s="148" t="s">
        <v>142</v>
      </c>
      <c r="F253" s="149" t="s">
        <v>359</v>
      </c>
      <c r="I253" s="150"/>
      <c r="L253" s="31"/>
      <c r="M253" s="151"/>
      <c r="T253" s="55"/>
      <c r="AT253" s="16" t="s">
        <v>142</v>
      </c>
      <c r="AU253" s="16" t="s">
        <v>82</v>
      </c>
    </row>
    <row r="254" spans="2:65" s="1" customFormat="1" ht="24.2" customHeight="1">
      <c r="B254" s="31"/>
      <c r="C254" s="172" t="s">
        <v>360</v>
      </c>
      <c r="D254" s="172" t="s">
        <v>206</v>
      </c>
      <c r="E254" s="173" t="s">
        <v>361</v>
      </c>
      <c r="F254" s="174" t="s">
        <v>362</v>
      </c>
      <c r="G254" s="175" t="s">
        <v>138</v>
      </c>
      <c r="H254" s="176">
        <v>208.02600000000001</v>
      </c>
      <c r="I254" s="177"/>
      <c r="J254" s="178">
        <f>ROUND(I254*H254,2)</f>
        <v>0</v>
      </c>
      <c r="K254" s="174" t="s">
        <v>1</v>
      </c>
      <c r="L254" s="179"/>
      <c r="M254" s="180" t="s">
        <v>1</v>
      </c>
      <c r="N254" s="181" t="s">
        <v>38</v>
      </c>
      <c r="P254" s="144">
        <f>O254*H254</f>
        <v>0</v>
      </c>
      <c r="Q254" s="144">
        <v>1.2E-2</v>
      </c>
      <c r="R254" s="144">
        <f>Q254*H254</f>
        <v>2.4963120000000001</v>
      </c>
      <c r="S254" s="144">
        <v>0</v>
      </c>
      <c r="T254" s="145">
        <f>S254*H254</f>
        <v>0</v>
      </c>
      <c r="AR254" s="146" t="s">
        <v>209</v>
      </c>
      <c r="AT254" s="146" t="s">
        <v>206</v>
      </c>
      <c r="AU254" s="146" t="s">
        <v>82</v>
      </c>
      <c r="AY254" s="16" t="s">
        <v>132</v>
      </c>
      <c r="BE254" s="147">
        <f>IF(N254="základní",J254,0)</f>
        <v>0</v>
      </c>
      <c r="BF254" s="147">
        <f>IF(N254="snížená",J254,0)</f>
        <v>0</v>
      </c>
      <c r="BG254" s="147">
        <f>IF(N254="zákl. přenesená",J254,0)</f>
        <v>0</v>
      </c>
      <c r="BH254" s="147">
        <f>IF(N254="sníž. přenesená",J254,0)</f>
        <v>0</v>
      </c>
      <c r="BI254" s="147">
        <f>IF(N254="nulová",J254,0)</f>
        <v>0</v>
      </c>
      <c r="BJ254" s="16" t="s">
        <v>80</v>
      </c>
      <c r="BK254" s="147">
        <f>ROUND(I254*H254,2)</f>
        <v>0</v>
      </c>
      <c r="BL254" s="16" t="s">
        <v>186</v>
      </c>
      <c r="BM254" s="146" t="s">
        <v>363</v>
      </c>
    </row>
    <row r="255" spans="2:65" s="1" customFormat="1">
      <c r="B255" s="31"/>
      <c r="D255" s="148" t="s">
        <v>142</v>
      </c>
      <c r="F255" s="149" t="s">
        <v>364</v>
      </c>
      <c r="I255" s="150"/>
      <c r="L255" s="31"/>
      <c r="M255" s="151"/>
      <c r="T255" s="55"/>
      <c r="AT255" s="16" t="s">
        <v>142</v>
      </c>
      <c r="AU255" s="16" t="s">
        <v>82</v>
      </c>
    </row>
    <row r="256" spans="2:65" s="13" customFormat="1">
      <c r="B256" s="158"/>
      <c r="D256" s="148" t="s">
        <v>144</v>
      </c>
      <c r="F256" s="160" t="s">
        <v>365</v>
      </c>
      <c r="H256" s="161">
        <v>208.02600000000001</v>
      </c>
      <c r="I256" s="162"/>
      <c r="L256" s="158"/>
      <c r="M256" s="163"/>
      <c r="T256" s="164"/>
      <c r="AT256" s="159" t="s">
        <v>144</v>
      </c>
      <c r="AU256" s="159" t="s">
        <v>82</v>
      </c>
      <c r="AV256" s="13" t="s">
        <v>82</v>
      </c>
      <c r="AW256" s="13" t="s">
        <v>4</v>
      </c>
      <c r="AX256" s="13" t="s">
        <v>80</v>
      </c>
      <c r="AY256" s="159" t="s">
        <v>132</v>
      </c>
    </row>
    <row r="257" spans="2:65" s="1" customFormat="1" ht="24.2" customHeight="1">
      <c r="B257" s="31"/>
      <c r="C257" s="135" t="s">
        <v>366</v>
      </c>
      <c r="D257" s="135" t="s">
        <v>135</v>
      </c>
      <c r="E257" s="136" t="s">
        <v>367</v>
      </c>
      <c r="F257" s="137" t="s">
        <v>368</v>
      </c>
      <c r="G257" s="138" t="s">
        <v>179</v>
      </c>
      <c r="H257" s="139">
        <v>2.496</v>
      </c>
      <c r="I257" s="140"/>
      <c r="J257" s="141">
        <f>ROUND(I257*H257,2)</f>
        <v>0</v>
      </c>
      <c r="K257" s="137" t="s">
        <v>357</v>
      </c>
      <c r="L257" s="31"/>
      <c r="M257" s="142" t="s">
        <v>1</v>
      </c>
      <c r="N257" s="143" t="s">
        <v>38</v>
      </c>
      <c r="P257" s="144">
        <f>O257*H257</f>
        <v>0</v>
      </c>
      <c r="Q257" s="144">
        <v>0</v>
      </c>
      <c r="R257" s="144">
        <f>Q257*H257</f>
        <v>0</v>
      </c>
      <c r="S257" s="144">
        <v>0</v>
      </c>
      <c r="T257" s="145">
        <f>S257*H257</f>
        <v>0</v>
      </c>
      <c r="AR257" s="146" t="s">
        <v>186</v>
      </c>
      <c r="AT257" s="146" t="s">
        <v>135</v>
      </c>
      <c r="AU257" s="146" t="s">
        <v>82</v>
      </c>
      <c r="AY257" s="16" t="s">
        <v>132</v>
      </c>
      <c r="BE257" s="147">
        <f>IF(N257="základní",J257,0)</f>
        <v>0</v>
      </c>
      <c r="BF257" s="147">
        <f>IF(N257="snížená",J257,0)</f>
        <v>0</v>
      </c>
      <c r="BG257" s="147">
        <f>IF(N257="zákl. přenesená",J257,0)</f>
        <v>0</v>
      </c>
      <c r="BH257" s="147">
        <f>IF(N257="sníž. přenesená",J257,0)</f>
        <v>0</v>
      </c>
      <c r="BI257" s="147">
        <f>IF(N257="nulová",J257,0)</f>
        <v>0</v>
      </c>
      <c r="BJ257" s="16" t="s">
        <v>80</v>
      </c>
      <c r="BK257" s="147">
        <f>ROUND(I257*H257,2)</f>
        <v>0</v>
      </c>
      <c r="BL257" s="16" t="s">
        <v>186</v>
      </c>
      <c r="BM257" s="146" t="s">
        <v>369</v>
      </c>
    </row>
    <row r="258" spans="2:65" s="1" customFormat="1" ht="29.25">
      <c r="B258" s="31"/>
      <c r="D258" s="148" t="s">
        <v>142</v>
      </c>
      <c r="F258" s="149" t="s">
        <v>370</v>
      </c>
      <c r="I258" s="150"/>
      <c r="L258" s="31"/>
      <c r="M258" s="151"/>
      <c r="T258" s="55"/>
      <c r="AT258" s="16" t="s">
        <v>142</v>
      </c>
      <c r="AU258" s="16" t="s">
        <v>82</v>
      </c>
    </row>
    <row r="259" spans="2:65" s="11" customFormat="1" ht="22.9" customHeight="1">
      <c r="B259" s="123"/>
      <c r="D259" s="124" t="s">
        <v>72</v>
      </c>
      <c r="E259" s="133" t="s">
        <v>371</v>
      </c>
      <c r="F259" s="133" t="s">
        <v>372</v>
      </c>
      <c r="I259" s="126"/>
      <c r="J259" s="134">
        <f>BK259</f>
        <v>0</v>
      </c>
      <c r="L259" s="123"/>
      <c r="M259" s="128"/>
      <c r="P259" s="129">
        <f>SUM(P260:P289)</f>
        <v>0</v>
      </c>
      <c r="R259" s="129">
        <f>SUM(R260:R289)</f>
        <v>10.066521580000002</v>
      </c>
      <c r="T259" s="130">
        <f>SUM(T260:T289)</f>
        <v>0</v>
      </c>
      <c r="AR259" s="124" t="s">
        <v>82</v>
      </c>
      <c r="AT259" s="131" t="s">
        <v>72</v>
      </c>
      <c r="AU259" s="131" t="s">
        <v>80</v>
      </c>
      <c r="AY259" s="124" t="s">
        <v>132</v>
      </c>
      <c r="BK259" s="132">
        <f>SUM(BK260:BK289)</f>
        <v>0</v>
      </c>
    </row>
    <row r="260" spans="2:65" s="1" customFormat="1" ht="24.2" customHeight="1">
      <c r="B260" s="31"/>
      <c r="C260" s="135" t="s">
        <v>373</v>
      </c>
      <c r="D260" s="135" t="s">
        <v>135</v>
      </c>
      <c r="E260" s="136" t="s">
        <v>374</v>
      </c>
      <c r="F260" s="137" t="s">
        <v>375</v>
      </c>
      <c r="G260" s="138" t="s">
        <v>138</v>
      </c>
      <c r="H260" s="139">
        <v>102</v>
      </c>
      <c r="I260" s="140"/>
      <c r="J260" s="141">
        <f>ROUND(I260*H260,2)</f>
        <v>0</v>
      </c>
      <c r="K260" s="137" t="s">
        <v>139</v>
      </c>
      <c r="L260" s="31"/>
      <c r="M260" s="142" t="s">
        <v>1</v>
      </c>
      <c r="N260" s="143" t="s">
        <v>38</v>
      </c>
      <c r="P260" s="144">
        <f>O260*H260</f>
        <v>0</v>
      </c>
      <c r="Q260" s="144">
        <v>4.6960000000000002E-2</v>
      </c>
      <c r="R260" s="144">
        <f>Q260*H260</f>
        <v>4.7899200000000004</v>
      </c>
      <c r="S260" s="144">
        <v>0</v>
      </c>
      <c r="T260" s="145">
        <f>S260*H260</f>
        <v>0</v>
      </c>
      <c r="AR260" s="146" t="s">
        <v>186</v>
      </c>
      <c r="AT260" s="146" t="s">
        <v>135</v>
      </c>
      <c r="AU260" s="146" t="s">
        <v>82</v>
      </c>
      <c r="AY260" s="16" t="s">
        <v>132</v>
      </c>
      <c r="BE260" s="147">
        <f>IF(N260="základní",J260,0)</f>
        <v>0</v>
      </c>
      <c r="BF260" s="147">
        <f>IF(N260="snížená",J260,0)</f>
        <v>0</v>
      </c>
      <c r="BG260" s="147">
        <f>IF(N260="zákl. přenesená",J260,0)</f>
        <v>0</v>
      </c>
      <c r="BH260" s="147">
        <f>IF(N260="sníž. přenesená",J260,0)</f>
        <v>0</v>
      </c>
      <c r="BI260" s="147">
        <f>IF(N260="nulová",J260,0)</f>
        <v>0</v>
      </c>
      <c r="BJ260" s="16" t="s">
        <v>80</v>
      </c>
      <c r="BK260" s="147">
        <f>ROUND(I260*H260,2)</f>
        <v>0</v>
      </c>
      <c r="BL260" s="16" t="s">
        <v>186</v>
      </c>
      <c r="BM260" s="146" t="s">
        <v>376</v>
      </c>
    </row>
    <row r="261" spans="2:65" s="1" customFormat="1" ht="39">
      <c r="B261" s="31"/>
      <c r="D261" s="148" t="s">
        <v>142</v>
      </c>
      <c r="F261" s="149" t="s">
        <v>377</v>
      </c>
      <c r="I261" s="150"/>
      <c r="L261" s="31"/>
      <c r="M261" s="151"/>
      <c r="T261" s="55"/>
      <c r="AT261" s="16" t="s">
        <v>142</v>
      </c>
      <c r="AU261" s="16" t="s">
        <v>82</v>
      </c>
    </row>
    <row r="262" spans="2:65" s="13" customFormat="1">
      <c r="B262" s="158"/>
      <c r="D262" s="148" t="s">
        <v>144</v>
      </c>
      <c r="E262" s="159" t="s">
        <v>1</v>
      </c>
      <c r="F262" s="160" t="s">
        <v>378</v>
      </c>
      <c r="H262" s="161">
        <v>102</v>
      </c>
      <c r="I262" s="162"/>
      <c r="L262" s="158"/>
      <c r="M262" s="163"/>
      <c r="T262" s="164"/>
      <c r="AT262" s="159" t="s">
        <v>144</v>
      </c>
      <c r="AU262" s="159" t="s">
        <v>82</v>
      </c>
      <c r="AV262" s="13" t="s">
        <v>82</v>
      </c>
      <c r="AW262" s="13" t="s">
        <v>30</v>
      </c>
      <c r="AX262" s="13" t="s">
        <v>80</v>
      </c>
      <c r="AY262" s="159" t="s">
        <v>132</v>
      </c>
    </row>
    <row r="263" spans="2:65" s="1" customFormat="1" ht="16.5" customHeight="1">
      <c r="B263" s="31"/>
      <c r="C263" s="135" t="s">
        <v>379</v>
      </c>
      <c r="D263" s="135" t="s">
        <v>135</v>
      </c>
      <c r="E263" s="136" t="s">
        <v>380</v>
      </c>
      <c r="F263" s="137" t="s">
        <v>381</v>
      </c>
      <c r="G263" s="138" t="s">
        <v>202</v>
      </c>
      <c r="H263" s="139">
        <v>60</v>
      </c>
      <c r="I263" s="140"/>
      <c r="J263" s="141">
        <f>ROUND(I263*H263,2)</f>
        <v>0</v>
      </c>
      <c r="K263" s="137" t="s">
        <v>139</v>
      </c>
      <c r="L263" s="31"/>
      <c r="M263" s="142" t="s">
        <v>1</v>
      </c>
      <c r="N263" s="143" t="s">
        <v>38</v>
      </c>
      <c r="P263" s="144">
        <f>O263*H263</f>
        <v>0</v>
      </c>
      <c r="Q263" s="144">
        <v>1.6000000000000001E-4</v>
      </c>
      <c r="R263" s="144">
        <f>Q263*H263</f>
        <v>9.6000000000000009E-3</v>
      </c>
      <c r="S263" s="144">
        <v>0</v>
      </c>
      <c r="T263" s="145">
        <f>S263*H263</f>
        <v>0</v>
      </c>
      <c r="AR263" s="146" t="s">
        <v>186</v>
      </c>
      <c r="AT263" s="146" t="s">
        <v>135</v>
      </c>
      <c r="AU263" s="146" t="s">
        <v>82</v>
      </c>
      <c r="AY263" s="16" t="s">
        <v>132</v>
      </c>
      <c r="BE263" s="147">
        <f>IF(N263="základní",J263,0)</f>
        <v>0</v>
      </c>
      <c r="BF263" s="147">
        <f>IF(N263="snížená",J263,0)</f>
        <v>0</v>
      </c>
      <c r="BG263" s="147">
        <f>IF(N263="zákl. přenesená",J263,0)</f>
        <v>0</v>
      </c>
      <c r="BH263" s="147">
        <f>IF(N263="sníž. přenesená",J263,0)</f>
        <v>0</v>
      </c>
      <c r="BI263" s="147">
        <f>IF(N263="nulová",J263,0)</f>
        <v>0</v>
      </c>
      <c r="BJ263" s="16" t="s">
        <v>80</v>
      </c>
      <c r="BK263" s="147">
        <f>ROUND(I263*H263,2)</f>
        <v>0</v>
      </c>
      <c r="BL263" s="16" t="s">
        <v>186</v>
      </c>
      <c r="BM263" s="146" t="s">
        <v>382</v>
      </c>
    </row>
    <row r="264" spans="2:65" s="1" customFormat="1" ht="29.25">
      <c r="B264" s="31"/>
      <c r="D264" s="148" t="s">
        <v>142</v>
      </c>
      <c r="F264" s="149" t="s">
        <v>383</v>
      </c>
      <c r="I264" s="150"/>
      <c r="L264" s="31"/>
      <c r="M264" s="151"/>
      <c r="T264" s="55"/>
      <c r="AT264" s="16" t="s">
        <v>142</v>
      </c>
      <c r="AU264" s="16" t="s">
        <v>82</v>
      </c>
    </row>
    <row r="265" spans="2:65" s="13" customFormat="1">
      <c r="B265" s="158"/>
      <c r="D265" s="148" t="s">
        <v>144</v>
      </c>
      <c r="E265" s="159" t="s">
        <v>1</v>
      </c>
      <c r="F265" s="160" t="s">
        <v>384</v>
      </c>
      <c r="H265" s="161">
        <v>60</v>
      </c>
      <c r="I265" s="162"/>
      <c r="L265" s="158"/>
      <c r="M265" s="163"/>
      <c r="T265" s="164"/>
      <c r="AT265" s="159" t="s">
        <v>144</v>
      </c>
      <c r="AU265" s="159" t="s">
        <v>82</v>
      </c>
      <c r="AV265" s="13" t="s">
        <v>82</v>
      </c>
      <c r="AW265" s="13" t="s">
        <v>30</v>
      </c>
      <c r="AX265" s="13" t="s">
        <v>80</v>
      </c>
      <c r="AY265" s="159" t="s">
        <v>132</v>
      </c>
    </row>
    <row r="266" spans="2:65" s="1" customFormat="1" ht="16.5" customHeight="1">
      <c r="B266" s="31"/>
      <c r="C266" s="135" t="s">
        <v>385</v>
      </c>
      <c r="D266" s="135" t="s">
        <v>135</v>
      </c>
      <c r="E266" s="136" t="s">
        <v>386</v>
      </c>
      <c r="F266" s="137" t="s">
        <v>387</v>
      </c>
      <c r="G266" s="138" t="s">
        <v>138</v>
      </c>
      <c r="H266" s="139">
        <v>102</v>
      </c>
      <c r="I266" s="140"/>
      <c r="J266" s="141">
        <f>ROUND(I266*H266,2)</f>
        <v>0</v>
      </c>
      <c r="K266" s="137" t="s">
        <v>139</v>
      </c>
      <c r="L266" s="31"/>
      <c r="M266" s="142" t="s">
        <v>1</v>
      </c>
      <c r="N266" s="143" t="s">
        <v>38</v>
      </c>
      <c r="P266" s="144">
        <f>O266*H266</f>
        <v>0</v>
      </c>
      <c r="Q266" s="144">
        <v>0</v>
      </c>
      <c r="R266" s="144">
        <f>Q266*H266</f>
        <v>0</v>
      </c>
      <c r="S266" s="144">
        <v>0</v>
      </c>
      <c r="T266" s="145">
        <f>S266*H266</f>
        <v>0</v>
      </c>
      <c r="AR266" s="146" t="s">
        <v>186</v>
      </c>
      <c r="AT266" s="146" t="s">
        <v>135</v>
      </c>
      <c r="AU266" s="146" t="s">
        <v>82</v>
      </c>
      <c r="AY266" s="16" t="s">
        <v>132</v>
      </c>
      <c r="BE266" s="147">
        <f>IF(N266="základní",J266,0)</f>
        <v>0</v>
      </c>
      <c r="BF266" s="147">
        <f>IF(N266="snížená",J266,0)</f>
        <v>0</v>
      </c>
      <c r="BG266" s="147">
        <f>IF(N266="zákl. přenesená",J266,0)</f>
        <v>0</v>
      </c>
      <c r="BH266" s="147">
        <f>IF(N266="sníž. přenesená",J266,0)</f>
        <v>0</v>
      </c>
      <c r="BI266" s="147">
        <f>IF(N266="nulová",J266,0)</f>
        <v>0</v>
      </c>
      <c r="BJ266" s="16" t="s">
        <v>80</v>
      </c>
      <c r="BK266" s="147">
        <f>ROUND(I266*H266,2)</f>
        <v>0</v>
      </c>
      <c r="BL266" s="16" t="s">
        <v>186</v>
      </c>
      <c r="BM266" s="146" t="s">
        <v>388</v>
      </c>
    </row>
    <row r="267" spans="2:65" s="1" customFormat="1" ht="19.5">
      <c r="B267" s="31"/>
      <c r="D267" s="148" t="s">
        <v>142</v>
      </c>
      <c r="F267" s="149" t="s">
        <v>389</v>
      </c>
      <c r="I267" s="150"/>
      <c r="L267" s="31"/>
      <c r="M267" s="151"/>
      <c r="T267" s="55"/>
      <c r="AT267" s="16" t="s">
        <v>142</v>
      </c>
      <c r="AU267" s="16" t="s">
        <v>82</v>
      </c>
    </row>
    <row r="268" spans="2:65" s="1" customFormat="1" ht="24.2" customHeight="1">
      <c r="B268" s="31"/>
      <c r="C268" s="172" t="s">
        <v>390</v>
      </c>
      <c r="D268" s="172" t="s">
        <v>206</v>
      </c>
      <c r="E268" s="173" t="s">
        <v>391</v>
      </c>
      <c r="F268" s="174" t="s">
        <v>392</v>
      </c>
      <c r="G268" s="175" t="s">
        <v>138</v>
      </c>
      <c r="H268" s="176">
        <v>114.59699999999999</v>
      </c>
      <c r="I268" s="177"/>
      <c r="J268" s="178">
        <f>ROUND(I268*H268,2)</f>
        <v>0</v>
      </c>
      <c r="K268" s="174" t="s">
        <v>139</v>
      </c>
      <c r="L268" s="179"/>
      <c r="M268" s="180" t="s">
        <v>1</v>
      </c>
      <c r="N268" s="181" t="s">
        <v>38</v>
      </c>
      <c r="P268" s="144">
        <f>O268*H268</f>
        <v>0</v>
      </c>
      <c r="Q268" s="144">
        <v>1.3999999999999999E-4</v>
      </c>
      <c r="R268" s="144">
        <f>Q268*H268</f>
        <v>1.6043579999999998E-2</v>
      </c>
      <c r="S268" s="144">
        <v>0</v>
      </c>
      <c r="T268" s="145">
        <f>S268*H268</f>
        <v>0</v>
      </c>
      <c r="AR268" s="146" t="s">
        <v>209</v>
      </c>
      <c r="AT268" s="146" t="s">
        <v>206</v>
      </c>
      <c r="AU268" s="146" t="s">
        <v>82</v>
      </c>
      <c r="AY268" s="16" t="s">
        <v>132</v>
      </c>
      <c r="BE268" s="147">
        <f>IF(N268="základní",J268,0)</f>
        <v>0</v>
      </c>
      <c r="BF268" s="147">
        <f>IF(N268="snížená",J268,0)</f>
        <v>0</v>
      </c>
      <c r="BG268" s="147">
        <f>IF(N268="zákl. přenesená",J268,0)</f>
        <v>0</v>
      </c>
      <c r="BH268" s="147">
        <f>IF(N268="sníž. přenesená",J268,0)</f>
        <v>0</v>
      </c>
      <c r="BI268" s="147">
        <f>IF(N268="nulová",J268,0)</f>
        <v>0</v>
      </c>
      <c r="BJ268" s="16" t="s">
        <v>80</v>
      </c>
      <c r="BK268" s="147">
        <f>ROUND(I268*H268,2)</f>
        <v>0</v>
      </c>
      <c r="BL268" s="16" t="s">
        <v>186</v>
      </c>
      <c r="BM268" s="146" t="s">
        <v>393</v>
      </c>
    </row>
    <row r="269" spans="2:65" s="1" customFormat="1" ht="19.5">
      <c r="B269" s="31"/>
      <c r="D269" s="148" t="s">
        <v>142</v>
      </c>
      <c r="F269" s="149" t="s">
        <v>392</v>
      </c>
      <c r="I269" s="150"/>
      <c r="L269" s="31"/>
      <c r="M269" s="151"/>
      <c r="T269" s="55"/>
      <c r="AT269" s="16" t="s">
        <v>142</v>
      </c>
      <c r="AU269" s="16" t="s">
        <v>82</v>
      </c>
    </row>
    <row r="270" spans="2:65" s="13" customFormat="1">
      <c r="B270" s="158"/>
      <c r="D270" s="148" t="s">
        <v>144</v>
      </c>
      <c r="F270" s="160" t="s">
        <v>394</v>
      </c>
      <c r="H270" s="161">
        <v>114.59699999999999</v>
      </c>
      <c r="I270" s="162"/>
      <c r="L270" s="158"/>
      <c r="M270" s="163"/>
      <c r="T270" s="164"/>
      <c r="AT270" s="159" t="s">
        <v>144</v>
      </c>
      <c r="AU270" s="159" t="s">
        <v>82</v>
      </c>
      <c r="AV270" s="13" t="s">
        <v>82</v>
      </c>
      <c r="AW270" s="13" t="s">
        <v>4</v>
      </c>
      <c r="AX270" s="13" t="s">
        <v>80</v>
      </c>
      <c r="AY270" s="159" t="s">
        <v>132</v>
      </c>
    </row>
    <row r="271" spans="2:65" s="1" customFormat="1" ht="16.5" customHeight="1">
      <c r="B271" s="31"/>
      <c r="C271" s="135" t="s">
        <v>395</v>
      </c>
      <c r="D271" s="135" t="s">
        <v>135</v>
      </c>
      <c r="E271" s="136" t="s">
        <v>396</v>
      </c>
      <c r="F271" s="137" t="s">
        <v>397</v>
      </c>
      <c r="G271" s="138" t="s">
        <v>138</v>
      </c>
      <c r="H271" s="139">
        <v>198.12</v>
      </c>
      <c r="I271" s="140"/>
      <c r="J271" s="141">
        <f>ROUND(I271*H271,2)</f>
        <v>0</v>
      </c>
      <c r="K271" s="137" t="s">
        <v>357</v>
      </c>
      <c r="L271" s="31"/>
      <c r="M271" s="142" t="s">
        <v>1</v>
      </c>
      <c r="N271" s="143" t="s">
        <v>38</v>
      </c>
      <c r="P271" s="144">
        <f>O271*H271</f>
        <v>0</v>
      </c>
      <c r="Q271" s="144">
        <v>2.5149999999999999E-2</v>
      </c>
      <c r="R271" s="144">
        <f>Q271*H271</f>
        <v>4.9827180000000002</v>
      </c>
      <c r="S271" s="144">
        <v>0</v>
      </c>
      <c r="T271" s="145">
        <f>S271*H271</f>
        <v>0</v>
      </c>
      <c r="AR271" s="146" t="s">
        <v>186</v>
      </c>
      <c r="AT271" s="146" t="s">
        <v>135</v>
      </c>
      <c r="AU271" s="146" t="s">
        <v>82</v>
      </c>
      <c r="AY271" s="16" t="s">
        <v>132</v>
      </c>
      <c r="BE271" s="147">
        <f>IF(N271="základní",J271,0)</f>
        <v>0</v>
      </c>
      <c r="BF271" s="147">
        <f>IF(N271="snížená",J271,0)</f>
        <v>0</v>
      </c>
      <c r="BG271" s="147">
        <f>IF(N271="zákl. přenesená",J271,0)</f>
        <v>0</v>
      </c>
      <c r="BH271" s="147">
        <f>IF(N271="sníž. přenesená",J271,0)</f>
        <v>0</v>
      </c>
      <c r="BI271" s="147">
        <f>IF(N271="nulová",J271,0)</f>
        <v>0</v>
      </c>
      <c r="BJ271" s="16" t="s">
        <v>80</v>
      </c>
      <c r="BK271" s="147">
        <f>ROUND(I271*H271,2)</f>
        <v>0</v>
      </c>
      <c r="BL271" s="16" t="s">
        <v>186</v>
      </c>
      <c r="BM271" s="146" t="s">
        <v>398</v>
      </c>
    </row>
    <row r="272" spans="2:65" s="1" customFormat="1" ht="19.5">
      <c r="B272" s="31"/>
      <c r="D272" s="148" t="s">
        <v>142</v>
      </c>
      <c r="F272" s="149" t="s">
        <v>399</v>
      </c>
      <c r="I272" s="150"/>
      <c r="L272" s="31"/>
      <c r="M272" s="151"/>
      <c r="T272" s="55"/>
      <c r="AT272" s="16" t="s">
        <v>142</v>
      </c>
      <c r="AU272" s="16" t="s">
        <v>82</v>
      </c>
    </row>
    <row r="273" spans="2:65" s="13" customFormat="1">
      <c r="B273" s="158"/>
      <c r="D273" s="148" t="s">
        <v>144</v>
      </c>
      <c r="E273" s="159" t="s">
        <v>1</v>
      </c>
      <c r="F273" s="160" t="s">
        <v>400</v>
      </c>
      <c r="H273" s="161">
        <v>198.12</v>
      </c>
      <c r="I273" s="162"/>
      <c r="L273" s="158"/>
      <c r="M273" s="163"/>
      <c r="T273" s="164"/>
      <c r="AT273" s="159" t="s">
        <v>144</v>
      </c>
      <c r="AU273" s="159" t="s">
        <v>82</v>
      </c>
      <c r="AV273" s="13" t="s">
        <v>82</v>
      </c>
      <c r="AW273" s="13" t="s">
        <v>30</v>
      </c>
      <c r="AX273" s="13" t="s">
        <v>80</v>
      </c>
      <c r="AY273" s="159" t="s">
        <v>132</v>
      </c>
    </row>
    <row r="274" spans="2:65" s="1" customFormat="1" ht="21.75" customHeight="1">
      <c r="B274" s="31"/>
      <c r="C274" s="135" t="s">
        <v>401</v>
      </c>
      <c r="D274" s="135" t="s">
        <v>135</v>
      </c>
      <c r="E274" s="136" t="s">
        <v>402</v>
      </c>
      <c r="F274" s="137" t="s">
        <v>403</v>
      </c>
      <c r="G274" s="138" t="s">
        <v>335</v>
      </c>
      <c r="H274" s="139">
        <v>8</v>
      </c>
      <c r="I274" s="140"/>
      <c r="J274" s="141">
        <f>ROUND(I274*H274,2)</f>
        <v>0</v>
      </c>
      <c r="K274" s="137" t="s">
        <v>139</v>
      </c>
      <c r="L274" s="31"/>
      <c r="M274" s="142" t="s">
        <v>1</v>
      </c>
      <c r="N274" s="143" t="s">
        <v>38</v>
      </c>
      <c r="P274" s="144">
        <f>O274*H274</f>
        <v>0</v>
      </c>
      <c r="Q274" s="144">
        <v>2.2000000000000001E-4</v>
      </c>
      <c r="R274" s="144">
        <f>Q274*H274</f>
        <v>1.7600000000000001E-3</v>
      </c>
      <c r="S274" s="144">
        <v>0</v>
      </c>
      <c r="T274" s="145">
        <f>S274*H274</f>
        <v>0</v>
      </c>
      <c r="AR274" s="146" t="s">
        <v>186</v>
      </c>
      <c r="AT274" s="146" t="s">
        <v>135</v>
      </c>
      <c r="AU274" s="146" t="s">
        <v>82</v>
      </c>
      <c r="AY274" s="16" t="s">
        <v>132</v>
      </c>
      <c r="BE274" s="147">
        <f>IF(N274="základní",J274,0)</f>
        <v>0</v>
      </c>
      <c r="BF274" s="147">
        <f>IF(N274="snížená",J274,0)</f>
        <v>0</v>
      </c>
      <c r="BG274" s="147">
        <f>IF(N274="zákl. přenesená",J274,0)</f>
        <v>0</v>
      </c>
      <c r="BH274" s="147">
        <f>IF(N274="sníž. přenesená",J274,0)</f>
        <v>0</v>
      </c>
      <c r="BI274" s="147">
        <f>IF(N274="nulová",J274,0)</f>
        <v>0</v>
      </c>
      <c r="BJ274" s="16" t="s">
        <v>80</v>
      </c>
      <c r="BK274" s="147">
        <f>ROUND(I274*H274,2)</f>
        <v>0</v>
      </c>
      <c r="BL274" s="16" t="s">
        <v>186</v>
      </c>
      <c r="BM274" s="146" t="s">
        <v>404</v>
      </c>
    </row>
    <row r="275" spans="2:65" s="1" customFormat="1" ht="19.5">
      <c r="B275" s="31"/>
      <c r="D275" s="148" t="s">
        <v>142</v>
      </c>
      <c r="F275" s="149" t="s">
        <v>405</v>
      </c>
      <c r="I275" s="150"/>
      <c r="L275" s="31"/>
      <c r="M275" s="151"/>
      <c r="T275" s="55"/>
      <c r="AT275" s="16" t="s">
        <v>142</v>
      </c>
      <c r="AU275" s="16" t="s">
        <v>82</v>
      </c>
    </row>
    <row r="276" spans="2:65" s="1" customFormat="1" ht="33" customHeight="1">
      <c r="B276" s="31"/>
      <c r="C276" s="172" t="s">
        <v>406</v>
      </c>
      <c r="D276" s="172" t="s">
        <v>206</v>
      </c>
      <c r="E276" s="173" t="s">
        <v>407</v>
      </c>
      <c r="F276" s="174" t="s">
        <v>408</v>
      </c>
      <c r="G276" s="175" t="s">
        <v>335</v>
      </c>
      <c r="H276" s="176">
        <v>7</v>
      </c>
      <c r="I276" s="177"/>
      <c r="J276" s="178">
        <f>ROUND(I276*H276,2)</f>
        <v>0</v>
      </c>
      <c r="K276" s="174" t="s">
        <v>139</v>
      </c>
      <c r="L276" s="179"/>
      <c r="M276" s="180" t="s">
        <v>1</v>
      </c>
      <c r="N276" s="181" t="s">
        <v>38</v>
      </c>
      <c r="P276" s="144">
        <f>O276*H276</f>
        <v>0</v>
      </c>
      <c r="Q276" s="144">
        <v>1.489E-2</v>
      </c>
      <c r="R276" s="144">
        <f>Q276*H276</f>
        <v>0.10423</v>
      </c>
      <c r="S276" s="144">
        <v>0</v>
      </c>
      <c r="T276" s="145">
        <f>S276*H276</f>
        <v>0</v>
      </c>
      <c r="AR276" s="146" t="s">
        <v>209</v>
      </c>
      <c r="AT276" s="146" t="s">
        <v>206</v>
      </c>
      <c r="AU276" s="146" t="s">
        <v>82</v>
      </c>
      <c r="AY276" s="16" t="s">
        <v>132</v>
      </c>
      <c r="BE276" s="147">
        <f>IF(N276="základní",J276,0)</f>
        <v>0</v>
      </c>
      <c r="BF276" s="147">
        <f>IF(N276="snížená",J276,0)</f>
        <v>0</v>
      </c>
      <c r="BG276" s="147">
        <f>IF(N276="zákl. přenesená",J276,0)</f>
        <v>0</v>
      </c>
      <c r="BH276" s="147">
        <f>IF(N276="sníž. přenesená",J276,0)</f>
        <v>0</v>
      </c>
      <c r="BI276" s="147">
        <f>IF(N276="nulová",J276,0)</f>
        <v>0</v>
      </c>
      <c r="BJ276" s="16" t="s">
        <v>80</v>
      </c>
      <c r="BK276" s="147">
        <f>ROUND(I276*H276,2)</f>
        <v>0</v>
      </c>
      <c r="BL276" s="16" t="s">
        <v>186</v>
      </c>
      <c r="BM276" s="146" t="s">
        <v>409</v>
      </c>
    </row>
    <row r="277" spans="2:65" s="1" customFormat="1" ht="19.5">
      <c r="B277" s="31"/>
      <c r="D277" s="148" t="s">
        <v>142</v>
      </c>
      <c r="F277" s="149" t="s">
        <v>408</v>
      </c>
      <c r="I277" s="150"/>
      <c r="L277" s="31"/>
      <c r="M277" s="151"/>
      <c r="T277" s="55"/>
      <c r="AT277" s="16" t="s">
        <v>142</v>
      </c>
      <c r="AU277" s="16" t="s">
        <v>82</v>
      </c>
    </row>
    <row r="278" spans="2:65" s="1" customFormat="1" ht="19.5">
      <c r="B278" s="31"/>
      <c r="D278" s="148" t="s">
        <v>410</v>
      </c>
      <c r="F278" s="182" t="s">
        <v>411</v>
      </c>
      <c r="I278" s="150"/>
      <c r="L278" s="31"/>
      <c r="M278" s="151"/>
      <c r="T278" s="55"/>
      <c r="AT278" s="16" t="s">
        <v>410</v>
      </c>
      <c r="AU278" s="16" t="s">
        <v>82</v>
      </c>
    </row>
    <row r="279" spans="2:65" s="1" customFormat="1" ht="33" customHeight="1">
      <c r="B279" s="31"/>
      <c r="C279" s="172" t="s">
        <v>412</v>
      </c>
      <c r="D279" s="172" t="s">
        <v>206</v>
      </c>
      <c r="E279" s="173" t="s">
        <v>413</v>
      </c>
      <c r="F279" s="174" t="s">
        <v>414</v>
      </c>
      <c r="G279" s="175" t="s">
        <v>335</v>
      </c>
      <c r="H279" s="176">
        <v>1</v>
      </c>
      <c r="I279" s="177"/>
      <c r="J279" s="178">
        <f>ROUND(I279*H279,2)</f>
        <v>0</v>
      </c>
      <c r="K279" s="174" t="s">
        <v>139</v>
      </c>
      <c r="L279" s="179"/>
      <c r="M279" s="180" t="s">
        <v>1</v>
      </c>
      <c r="N279" s="181" t="s">
        <v>38</v>
      </c>
      <c r="P279" s="144">
        <f>O279*H279</f>
        <v>0</v>
      </c>
      <c r="Q279" s="144">
        <v>1.553E-2</v>
      </c>
      <c r="R279" s="144">
        <f>Q279*H279</f>
        <v>1.553E-2</v>
      </c>
      <c r="S279" s="144">
        <v>0</v>
      </c>
      <c r="T279" s="145">
        <f>S279*H279</f>
        <v>0</v>
      </c>
      <c r="AR279" s="146" t="s">
        <v>209</v>
      </c>
      <c r="AT279" s="146" t="s">
        <v>206</v>
      </c>
      <c r="AU279" s="146" t="s">
        <v>82</v>
      </c>
      <c r="AY279" s="16" t="s">
        <v>132</v>
      </c>
      <c r="BE279" s="147">
        <f>IF(N279="základní",J279,0)</f>
        <v>0</v>
      </c>
      <c r="BF279" s="147">
        <f>IF(N279="snížená",J279,0)</f>
        <v>0</v>
      </c>
      <c r="BG279" s="147">
        <f>IF(N279="zákl. přenesená",J279,0)</f>
        <v>0</v>
      </c>
      <c r="BH279" s="147">
        <f>IF(N279="sníž. přenesená",J279,0)</f>
        <v>0</v>
      </c>
      <c r="BI279" s="147">
        <f>IF(N279="nulová",J279,0)</f>
        <v>0</v>
      </c>
      <c r="BJ279" s="16" t="s">
        <v>80</v>
      </c>
      <c r="BK279" s="147">
        <f>ROUND(I279*H279,2)</f>
        <v>0</v>
      </c>
      <c r="BL279" s="16" t="s">
        <v>186</v>
      </c>
      <c r="BM279" s="146" t="s">
        <v>415</v>
      </c>
    </row>
    <row r="280" spans="2:65" s="1" customFormat="1" ht="19.5">
      <c r="B280" s="31"/>
      <c r="D280" s="148" t="s">
        <v>142</v>
      </c>
      <c r="F280" s="149" t="s">
        <v>414</v>
      </c>
      <c r="I280" s="150"/>
      <c r="L280" s="31"/>
      <c r="M280" s="151"/>
      <c r="T280" s="55"/>
      <c r="AT280" s="16" t="s">
        <v>142</v>
      </c>
      <c r="AU280" s="16" t="s">
        <v>82</v>
      </c>
    </row>
    <row r="281" spans="2:65" s="1" customFormat="1" ht="19.5">
      <c r="B281" s="31"/>
      <c r="D281" s="148" t="s">
        <v>410</v>
      </c>
      <c r="F281" s="182" t="s">
        <v>411</v>
      </c>
      <c r="I281" s="150"/>
      <c r="L281" s="31"/>
      <c r="M281" s="151"/>
      <c r="T281" s="55"/>
      <c r="AT281" s="16" t="s">
        <v>410</v>
      </c>
      <c r="AU281" s="16" t="s">
        <v>82</v>
      </c>
    </row>
    <row r="282" spans="2:65" s="1" customFormat="1" ht="24.2" customHeight="1">
      <c r="B282" s="31"/>
      <c r="C282" s="135" t="s">
        <v>416</v>
      </c>
      <c r="D282" s="135" t="s">
        <v>135</v>
      </c>
      <c r="E282" s="136" t="s">
        <v>417</v>
      </c>
      <c r="F282" s="137" t="s">
        <v>418</v>
      </c>
      <c r="G282" s="138" t="s">
        <v>335</v>
      </c>
      <c r="H282" s="139">
        <v>8</v>
      </c>
      <c r="I282" s="140"/>
      <c r="J282" s="141">
        <f>ROUND(I282*H282,2)</f>
        <v>0</v>
      </c>
      <c r="K282" s="137" t="s">
        <v>139</v>
      </c>
      <c r="L282" s="31"/>
      <c r="M282" s="142" t="s">
        <v>1</v>
      </c>
      <c r="N282" s="143" t="s">
        <v>38</v>
      </c>
      <c r="P282" s="144">
        <f>O282*H282</f>
        <v>0</v>
      </c>
      <c r="Q282" s="144">
        <v>1.8339999999999999E-2</v>
      </c>
      <c r="R282" s="144">
        <f>Q282*H282</f>
        <v>0.14671999999999999</v>
      </c>
      <c r="S282" s="144">
        <v>0</v>
      </c>
      <c r="T282" s="145">
        <f>S282*H282</f>
        <v>0</v>
      </c>
      <c r="AR282" s="146" t="s">
        <v>186</v>
      </c>
      <c r="AT282" s="146" t="s">
        <v>135</v>
      </c>
      <c r="AU282" s="146" t="s">
        <v>82</v>
      </c>
      <c r="AY282" s="16" t="s">
        <v>132</v>
      </c>
      <c r="BE282" s="147">
        <f>IF(N282="základní",J282,0)</f>
        <v>0</v>
      </c>
      <c r="BF282" s="147">
        <f>IF(N282="snížená",J282,0)</f>
        <v>0</v>
      </c>
      <c r="BG282" s="147">
        <f>IF(N282="zákl. přenesená",J282,0)</f>
        <v>0</v>
      </c>
      <c r="BH282" s="147">
        <f>IF(N282="sníž. přenesená",J282,0)</f>
        <v>0</v>
      </c>
      <c r="BI282" s="147">
        <f>IF(N282="nulová",J282,0)</f>
        <v>0</v>
      </c>
      <c r="BJ282" s="16" t="s">
        <v>80</v>
      </c>
      <c r="BK282" s="147">
        <f>ROUND(I282*H282,2)</f>
        <v>0</v>
      </c>
      <c r="BL282" s="16" t="s">
        <v>186</v>
      </c>
      <c r="BM282" s="146" t="s">
        <v>419</v>
      </c>
    </row>
    <row r="283" spans="2:65" s="1" customFormat="1" ht="29.25">
      <c r="B283" s="31"/>
      <c r="D283" s="148" t="s">
        <v>142</v>
      </c>
      <c r="F283" s="149" t="s">
        <v>420</v>
      </c>
      <c r="I283" s="150"/>
      <c r="L283" s="31"/>
      <c r="M283" s="151"/>
      <c r="T283" s="55"/>
      <c r="AT283" s="16" t="s">
        <v>142</v>
      </c>
      <c r="AU283" s="16" t="s">
        <v>82</v>
      </c>
    </row>
    <row r="284" spans="2:65" s="1" customFormat="1" ht="24.2" customHeight="1">
      <c r="B284" s="31"/>
      <c r="C284" s="135" t="s">
        <v>421</v>
      </c>
      <c r="D284" s="135" t="s">
        <v>135</v>
      </c>
      <c r="E284" s="136" t="s">
        <v>422</v>
      </c>
      <c r="F284" s="137" t="s">
        <v>423</v>
      </c>
      <c r="G284" s="138" t="s">
        <v>179</v>
      </c>
      <c r="H284" s="139">
        <v>10.067</v>
      </c>
      <c r="I284" s="140"/>
      <c r="J284" s="141">
        <f>ROUND(I284*H284,2)</f>
        <v>0</v>
      </c>
      <c r="K284" s="137" t="s">
        <v>357</v>
      </c>
      <c r="L284" s="31"/>
      <c r="M284" s="142" t="s">
        <v>1</v>
      </c>
      <c r="N284" s="143" t="s">
        <v>38</v>
      </c>
      <c r="P284" s="144">
        <f>O284*H284</f>
        <v>0</v>
      </c>
      <c r="Q284" s="144">
        <v>0</v>
      </c>
      <c r="R284" s="144">
        <f>Q284*H284</f>
        <v>0</v>
      </c>
      <c r="S284" s="144">
        <v>0</v>
      </c>
      <c r="T284" s="145">
        <f>S284*H284</f>
        <v>0</v>
      </c>
      <c r="AR284" s="146" t="s">
        <v>186</v>
      </c>
      <c r="AT284" s="146" t="s">
        <v>135</v>
      </c>
      <c r="AU284" s="146" t="s">
        <v>82</v>
      </c>
      <c r="AY284" s="16" t="s">
        <v>132</v>
      </c>
      <c r="BE284" s="147">
        <f>IF(N284="základní",J284,0)</f>
        <v>0</v>
      </c>
      <c r="BF284" s="147">
        <f>IF(N284="snížená",J284,0)</f>
        <v>0</v>
      </c>
      <c r="BG284" s="147">
        <f>IF(N284="zákl. přenesená",J284,0)</f>
        <v>0</v>
      </c>
      <c r="BH284" s="147">
        <f>IF(N284="sníž. přenesená",J284,0)</f>
        <v>0</v>
      </c>
      <c r="BI284" s="147">
        <f>IF(N284="nulová",J284,0)</f>
        <v>0</v>
      </c>
      <c r="BJ284" s="16" t="s">
        <v>80</v>
      </c>
      <c r="BK284" s="147">
        <f>ROUND(I284*H284,2)</f>
        <v>0</v>
      </c>
      <c r="BL284" s="16" t="s">
        <v>186</v>
      </c>
      <c r="BM284" s="146" t="s">
        <v>424</v>
      </c>
    </row>
    <row r="285" spans="2:65" s="1" customFormat="1" ht="39">
      <c r="B285" s="31"/>
      <c r="D285" s="148" t="s">
        <v>142</v>
      </c>
      <c r="F285" s="149" t="s">
        <v>425</v>
      </c>
      <c r="I285" s="150"/>
      <c r="L285" s="31"/>
      <c r="M285" s="151"/>
      <c r="T285" s="55"/>
      <c r="AT285" s="16" t="s">
        <v>142</v>
      </c>
      <c r="AU285" s="16" t="s">
        <v>82</v>
      </c>
    </row>
    <row r="286" spans="2:65" s="1" customFormat="1" ht="24.2" customHeight="1">
      <c r="B286" s="31"/>
      <c r="C286" s="135" t="s">
        <v>426</v>
      </c>
      <c r="D286" s="135" t="s">
        <v>135</v>
      </c>
      <c r="E286" s="136" t="s">
        <v>427</v>
      </c>
      <c r="F286" s="137" t="s">
        <v>428</v>
      </c>
      <c r="G286" s="138" t="s">
        <v>179</v>
      </c>
      <c r="H286" s="139">
        <v>10.067</v>
      </c>
      <c r="I286" s="140"/>
      <c r="J286" s="141">
        <f>ROUND(I286*H286,2)</f>
        <v>0</v>
      </c>
      <c r="K286" s="137" t="s">
        <v>139</v>
      </c>
      <c r="L286" s="31"/>
      <c r="M286" s="142" t="s">
        <v>1</v>
      </c>
      <c r="N286" s="143" t="s">
        <v>38</v>
      </c>
      <c r="P286" s="144">
        <f>O286*H286</f>
        <v>0</v>
      </c>
      <c r="Q286" s="144">
        <v>0</v>
      </c>
      <c r="R286" s="144">
        <f>Q286*H286</f>
        <v>0</v>
      </c>
      <c r="S286" s="144">
        <v>0</v>
      </c>
      <c r="T286" s="145">
        <f>S286*H286</f>
        <v>0</v>
      </c>
      <c r="AR286" s="146" t="s">
        <v>186</v>
      </c>
      <c r="AT286" s="146" t="s">
        <v>135</v>
      </c>
      <c r="AU286" s="146" t="s">
        <v>82</v>
      </c>
      <c r="AY286" s="16" t="s">
        <v>132</v>
      </c>
      <c r="BE286" s="147">
        <f>IF(N286="základní",J286,0)</f>
        <v>0</v>
      </c>
      <c r="BF286" s="147">
        <f>IF(N286="snížená",J286,0)</f>
        <v>0</v>
      </c>
      <c r="BG286" s="147">
        <f>IF(N286="zákl. přenesená",J286,0)</f>
        <v>0</v>
      </c>
      <c r="BH286" s="147">
        <f>IF(N286="sníž. přenesená",J286,0)</f>
        <v>0</v>
      </c>
      <c r="BI286" s="147">
        <f>IF(N286="nulová",J286,0)</f>
        <v>0</v>
      </c>
      <c r="BJ286" s="16" t="s">
        <v>80</v>
      </c>
      <c r="BK286" s="147">
        <f>ROUND(I286*H286,2)</f>
        <v>0</v>
      </c>
      <c r="BL286" s="16" t="s">
        <v>186</v>
      </c>
      <c r="BM286" s="146" t="s">
        <v>429</v>
      </c>
    </row>
    <row r="287" spans="2:65" s="1" customFormat="1" ht="48.75">
      <c r="B287" s="31"/>
      <c r="D287" s="148" t="s">
        <v>142</v>
      </c>
      <c r="F287" s="149" t="s">
        <v>430</v>
      </c>
      <c r="I287" s="150"/>
      <c r="L287" s="31"/>
      <c r="M287" s="151"/>
      <c r="T287" s="55"/>
      <c r="AT287" s="16" t="s">
        <v>142</v>
      </c>
      <c r="AU287" s="16" t="s">
        <v>82</v>
      </c>
    </row>
    <row r="288" spans="2:65" s="1" customFormat="1" ht="24.2" customHeight="1">
      <c r="B288" s="31"/>
      <c r="C288" s="135" t="s">
        <v>431</v>
      </c>
      <c r="D288" s="135" t="s">
        <v>135</v>
      </c>
      <c r="E288" s="136" t="s">
        <v>432</v>
      </c>
      <c r="F288" s="137" t="s">
        <v>433</v>
      </c>
      <c r="G288" s="138" t="s">
        <v>179</v>
      </c>
      <c r="H288" s="139">
        <v>10.067</v>
      </c>
      <c r="I288" s="140"/>
      <c r="J288" s="141">
        <f>ROUND(I288*H288,2)</f>
        <v>0</v>
      </c>
      <c r="K288" s="137" t="s">
        <v>357</v>
      </c>
      <c r="L288" s="31"/>
      <c r="M288" s="142" t="s">
        <v>1</v>
      </c>
      <c r="N288" s="143" t="s">
        <v>38</v>
      </c>
      <c r="P288" s="144">
        <f>O288*H288</f>
        <v>0</v>
      </c>
      <c r="Q288" s="144">
        <v>0</v>
      </c>
      <c r="R288" s="144">
        <f>Q288*H288</f>
        <v>0</v>
      </c>
      <c r="S288" s="144">
        <v>0</v>
      </c>
      <c r="T288" s="145">
        <f>S288*H288</f>
        <v>0</v>
      </c>
      <c r="AR288" s="146" t="s">
        <v>186</v>
      </c>
      <c r="AT288" s="146" t="s">
        <v>135</v>
      </c>
      <c r="AU288" s="146" t="s">
        <v>82</v>
      </c>
      <c r="AY288" s="16" t="s">
        <v>132</v>
      </c>
      <c r="BE288" s="147">
        <f>IF(N288="základní",J288,0)</f>
        <v>0</v>
      </c>
      <c r="BF288" s="147">
        <f>IF(N288="snížená",J288,0)</f>
        <v>0</v>
      </c>
      <c r="BG288" s="147">
        <f>IF(N288="zákl. přenesená",J288,0)</f>
        <v>0</v>
      </c>
      <c r="BH288" s="147">
        <f>IF(N288="sníž. přenesená",J288,0)</f>
        <v>0</v>
      </c>
      <c r="BI288" s="147">
        <f>IF(N288="nulová",J288,0)</f>
        <v>0</v>
      </c>
      <c r="BJ288" s="16" t="s">
        <v>80</v>
      </c>
      <c r="BK288" s="147">
        <f>ROUND(I288*H288,2)</f>
        <v>0</v>
      </c>
      <c r="BL288" s="16" t="s">
        <v>186</v>
      </c>
      <c r="BM288" s="146" t="s">
        <v>434</v>
      </c>
    </row>
    <row r="289" spans="2:65" s="1" customFormat="1" ht="39">
      <c r="B289" s="31"/>
      <c r="D289" s="148" t="s">
        <v>142</v>
      </c>
      <c r="F289" s="149" t="s">
        <v>435</v>
      </c>
      <c r="I289" s="150"/>
      <c r="L289" s="31"/>
      <c r="M289" s="151"/>
      <c r="T289" s="55"/>
      <c r="AT289" s="16" t="s">
        <v>142</v>
      </c>
      <c r="AU289" s="16" t="s">
        <v>82</v>
      </c>
    </row>
    <row r="290" spans="2:65" s="11" customFormat="1" ht="22.9" customHeight="1">
      <c r="B290" s="123"/>
      <c r="D290" s="124" t="s">
        <v>72</v>
      </c>
      <c r="E290" s="133" t="s">
        <v>436</v>
      </c>
      <c r="F290" s="133" t="s">
        <v>437</v>
      </c>
      <c r="I290" s="126"/>
      <c r="J290" s="134">
        <f>BK290</f>
        <v>0</v>
      </c>
      <c r="L290" s="123"/>
      <c r="M290" s="128"/>
      <c r="P290" s="129">
        <f>SUM(P291:P305)</f>
        <v>0</v>
      </c>
      <c r="R290" s="129">
        <f>SUM(R291:R305)</f>
        <v>0.14000000000000001</v>
      </c>
      <c r="T290" s="130">
        <f>SUM(T291:T305)</f>
        <v>0</v>
      </c>
      <c r="AR290" s="124" t="s">
        <v>82</v>
      </c>
      <c r="AT290" s="131" t="s">
        <v>72</v>
      </c>
      <c r="AU290" s="131" t="s">
        <v>80</v>
      </c>
      <c r="AY290" s="124" t="s">
        <v>132</v>
      </c>
      <c r="BK290" s="132">
        <f>SUM(BK291:BK305)</f>
        <v>0</v>
      </c>
    </row>
    <row r="291" spans="2:65" s="1" customFormat="1" ht="24.2" customHeight="1">
      <c r="B291" s="31"/>
      <c r="C291" s="135" t="s">
        <v>438</v>
      </c>
      <c r="D291" s="135" t="s">
        <v>135</v>
      </c>
      <c r="E291" s="136" t="s">
        <v>439</v>
      </c>
      <c r="F291" s="137" t="s">
        <v>440</v>
      </c>
      <c r="G291" s="138" t="s">
        <v>335</v>
      </c>
      <c r="H291" s="139">
        <v>7</v>
      </c>
      <c r="I291" s="140"/>
      <c r="J291" s="141">
        <f>ROUND(I291*H291,2)</f>
        <v>0</v>
      </c>
      <c r="K291" s="137" t="s">
        <v>1</v>
      </c>
      <c r="L291" s="31"/>
      <c r="M291" s="142" t="s">
        <v>1</v>
      </c>
      <c r="N291" s="143" t="s">
        <v>38</v>
      </c>
      <c r="P291" s="144">
        <f>O291*H291</f>
        <v>0</v>
      </c>
      <c r="Q291" s="144">
        <v>0</v>
      </c>
      <c r="R291" s="144">
        <f>Q291*H291</f>
        <v>0</v>
      </c>
      <c r="S291" s="144">
        <v>0</v>
      </c>
      <c r="T291" s="145">
        <f>S291*H291</f>
        <v>0</v>
      </c>
      <c r="AR291" s="146" t="s">
        <v>186</v>
      </c>
      <c r="AT291" s="146" t="s">
        <v>135</v>
      </c>
      <c r="AU291" s="146" t="s">
        <v>82</v>
      </c>
      <c r="AY291" s="16" t="s">
        <v>132</v>
      </c>
      <c r="BE291" s="147">
        <f>IF(N291="základní",J291,0)</f>
        <v>0</v>
      </c>
      <c r="BF291" s="147">
        <f>IF(N291="snížená",J291,0)</f>
        <v>0</v>
      </c>
      <c r="BG291" s="147">
        <f>IF(N291="zákl. přenesená",J291,0)</f>
        <v>0</v>
      </c>
      <c r="BH291" s="147">
        <f>IF(N291="sníž. přenesená",J291,0)</f>
        <v>0</v>
      </c>
      <c r="BI291" s="147">
        <f>IF(N291="nulová",J291,0)</f>
        <v>0</v>
      </c>
      <c r="BJ291" s="16" t="s">
        <v>80</v>
      </c>
      <c r="BK291" s="147">
        <f>ROUND(I291*H291,2)</f>
        <v>0</v>
      </c>
      <c r="BL291" s="16" t="s">
        <v>186</v>
      </c>
      <c r="BM291" s="146" t="s">
        <v>441</v>
      </c>
    </row>
    <row r="292" spans="2:65" s="1" customFormat="1" ht="19.5">
      <c r="B292" s="31"/>
      <c r="D292" s="148" t="s">
        <v>142</v>
      </c>
      <c r="F292" s="149" t="s">
        <v>440</v>
      </c>
      <c r="I292" s="150"/>
      <c r="L292" s="31"/>
      <c r="M292" s="151"/>
      <c r="T292" s="55"/>
      <c r="AT292" s="16" t="s">
        <v>142</v>
      </c>
      <c r="AU292" s="16" t="s">
        <v>82</v>
      </c>
    </row>
    <row r="293" spans="2:65" s="1" customFormat="1" ht="24.2" customHeight="1">
      <c r="B293" s="31"/>
      <c r="C293" s="172" t="s">
        <v>442</v>
      </c>
      <c r="D293" s="172" t="s">
        <v>206</v>
      </c>
      <c r="E293" s="173" t="s">
        <v>443</v>
      </c>
      <c r="F293" s="174" t="s">
        <v>444</v>
      </c>
      <c r="G293" s="175" t="s">
        <v>335</v>
      </c>
      <c r="H293" s="176">
        <v>7</v>
      </c>
      <c r="I293" s="177"/>
      <c r="J293" s="178">
        <f>ROUND(I293*H293,2)</f>
        <v>0</v>
      </c>
      <c r="K293" s="174" t="s">
        <v>1</v>
      </c>
      <c r="L293" s="179"/>
      <c r="M293" s="180" t="s">
        <v>1</v>
      </c>
      <c r="N293" s="181" t="s">
        <v>38</v>
      </c>
      <c r="P293" s="144">
        <f>O293*H293</f>
        <v>0</v>
      </c>
      <c r="Q293" s="144">
        <v>1.4500000000000001E-2</v>
      </c>
      <c r="R293" s="144">
        <f>Q293*H293</f>
        <v>0.10150000000000001</v>
      </c>
      <c r="S293" s="144">
        <v>0</v>
      </c>
      <c r="T293" s="145">
        <f>S293*H293</f>
        <v>0</v>
      </c>
      <c r="AR293" s="146" t="s">
        <v>209</v>
      </c>
      <c r="AT293" s="146" t="s">
        <v>206</v>
      </c>
      <c r="AU293" s="146" t="s">
        <v>82</v>
      </c>
      <c r="AY293" s="16" t="s">
        <v>132</v>
      </c>
      <c r="BE293" s="147">
        <f>IF(N293="základní",J293,0)</f>
        <v>0</v>
      </c>
      <c r="BF293" s="147">
        <f>IF(N293="snížená",J293,0)</f>
        <v>0</v>
      </c>
      <c r="BG293" s="147">
        <f>IF(N293="zákl. přenesená",J293,0)</f>
        <v>0</v>
      </c>
      <c r="BH293" s="147">
        <f>IF(N293="sníž. přenesená",J293,0)</f>
        <v>0</v>
      </c>
      <c r="BI293" s="147">
        <f>IF(N293="nulová",J293,0)</f>
        <v>0</v>
      </c>
      <c r="BJ293" s="16" t="s">
        <v>80</v>
      </c>
      <c r="BK293" s="147">
        <f>ROUND(I293*H293,2)</f>
        <v>0</v>
      </c>
      <c r="BL293" s="16" t="s">
        <v>186</v>
      </c>
      <c r="BM293" s="146" t="s">
        <v>445</v>
      </c>
    </row>
    <row r="294" spans="2:65" s="1" customFormat="1">
      <c r="B294" s="31"/>
      <c r="D294" s="148" t="s">
        <v>142</v>
      </c>
      <c r="F294" s="149" t="s">
        <v>444</v>
      </c>
      <c r="I294" s="150"/>
      <c r="L294" s="31"/>
      <c r="M294" s="151"/>
      <c r="T294" s="55"/>
      <c r="AT294" s="16" t="s">
        <v>142</v>
      </c>
      <c r="AU294" s="16" t="s">
        <v>82</v>
      </c>
    </row>
    <row r="295" spans="2:65" s="1" customFormat="1" ht="24.2" customHeight="1">
      <c r="B295" s="31"/>
      <c r="C295" s="135" t="s">
        <v>446</v>
      </c>
      <c r="D295" s="135" t="s">
        <v>135</v>
      </c>
      <c r="E295" s="136" t="s">
        <v>447</v>
      </c>
      <c r="F295" s="137" t="s">
        <v>448</v>
      </c>
      <c r="G295" s="138" t="s">
        <v>335</v>
      </c>
      <c r="H295" s="139">
        <v>1</v>
      </c>
      <c r="I295" s="140"/>
      <c r="J295" s="141">
        <f>ROUND(I295*H295,2)</f>
        <v>0</v>
      </c>
      <c r="K295" s="137" t="s">
        <v>1</v>
      </c>
      <c r="L295" s="31"/>
      <c r="M295" s="142" t="s">
        <v>1</v>
      </c>
      <c r="N295" s="143" t="s">
        <v>38</v>
      </c>
      <c r="P295" s="144">
        <f>O295*H295</f>
        <v>0</v>
      </c>
      <c r="Q295" s="144">
        <v>0</v>
      </c>
      <c r="R295" s="144">
        <f>Q295*H295</f>
        <v>0</v>
      </c>
      <c r="S295" s="144">
        <v>0</v>
      </c>
      <c r="T295" s="145">
        <f>S295*H295</f>
        <v>0</v>
      </c>
      <c r="AR295" s="146" t="s">
        <v>186</v>
      </c>
      <c r="AT295" s="146" t="s">
        <v>135</v>
      </c>
      <c r="AU295" s="146" t="s">
        <v>82</v>
      </c>
      <c r="AY295" s="16" t="s">
        <v>132</v>
      </c>
      <c r="BE295" s="147">
        <f>IF(N295="základní",J295,0)</f>
        <v>0</v>
      </c>
      <c r="BF295" s="147">
        <f>IF(N295="snížená",J295,0)</f>
        <v>0</v>
      </c>
      <c r="BG295" s="147">
        <f>IF(N295="zákl. přenesená",J295,0)</f>
        <v>0</v>
      </c>
      <c r="BH295" s="147">
        <f>IF(N295="sníž. přenesená",J295,0)</f>
        <v>0</v>
      </c>
      <c r="BI295" s="147">
        <f>IF(N295="nulová",J295,0)</f>
        <v>0</v>
      </c>
      <c r="BJ295" s="16" t="s">
        <v>80</v>
      </c>
      <c r="BK295" s="147">
        <f>ROUND(I295*H295,2)</f>
        <v>0</v>
      </c>
      <c r="BL295" s="16" t="s">
        <v>186</v>
      </c>
      <c r="BM295" s="146" t="s">
        <v>449</v>
      </c>
    </row>
    <row r="296" spans="2:65" s="1" customFormat="1" ht="19.5">
      <c r="B296" s="31"/>
      <c r="D296" s="148" t="s">
        <v>142</v>
      </c>
      <c r="F296" s="149" t="s">
        <v>448</v>
      </c>
      <c r="I296" s="150"/>
      <c r="L296" s="31"/>
      <c r="M296" s="151"/>
      <c r="T296" s="55"/>
      <c r="AT296" s="16" t="s">
        <v>142</v>
      </c>
      <c r="AU296" s="16" t="s">
        <v>82</v>
      </c>
    </row>
    <row r="297" spans="2:65" s="1" customFormat="1" ht="24.2" customHeight="1">
      <c r="B297" s="31"/>
      <c r="C297" s="172" t="s">
        <v>450</v>
      </c>
      <c r="D297" s="172" t="s">
        <v>206</v>
      </c>
      <c r="E297" s="173" t="s">
        <v>451</v>
      </c>
      <c r="F297" s="174" t="s">
        <v>452</v>
      </c>
      <c r="G297" s="175" t="s">
        <v>335</v>
      </c>
      <c r="H297" s="176">
        <v>1</v>
      </c>
      <c r="I297" s="177"/>
      <c r="J297" s="178">
        <f>ROUND(I297*H297,2)</f>
        <v>0</v>
      </c>
      <c r="K297" s="174" t="s">
        <v>1</v>
      </c>
      <c r="L297" s="179"/>
      <c r="M297" s="180" t="s">
        <v>1</v>
      </c>
      <c r="N297" s="181" t="s">
        <v>38</v>
      </c>
      <c r="P297" s="144">
        <f>O297*H297</f>
        <v>0</v>
      </c>
      <c r="Q297" s="144">
        <v>2.0500000000000001E-2</v>
      </c>
      <c r="R297" s="144">
        <f>Q297*H297</f>
        <v>2.0500000000000001E-2</v>
      </c>
      <c r="S297" s="144">
        <v>0</v>
      </c>
      <c r="T297" s="145">
        <f>S297*H297</f>
        <v>0</v>
      </c>
      <c r="AR297" s="146" t="s">
        <v>209</v>
      </c>
      <c r="AT297" s="146" t="s">
        <v>206</v>
      </c>
      <c r="AU297" s="146" t="s">
        <v>82</v>
      </c>
      <c r="AY297" s="16" t="s">
        <v>132</v>
      </c>
      <c r="BE297" s="147">
        <f>IF(N297="základní",J297,0)</f>
        <v>0</v>
      </c>
      <c r="BF297" s="147">
        <f>IF(N297="snížená",J297,0)</f>
        <v>0</v>
      </c>
      <c r="BG297" s="147">
        <f>IF(N297="zákl. přenesená",J297,0)</f>
        <v>0</v>
      </c>
      <c r="BH297" s="147">
        <f>IF(N297="sníž. přenesená",J297,0)</f>
        <v>0</v>
      </c>
      <c r="BI297" s="147">
        <f>IF(N297="nulová",J297,0)</f>
        <v>0</v>
      </c>
      <c r="BJ297" s="16" t="s">
        <v>80</v>
      </c>
      <c r="BK297" s="147">
        <f>ROUND(I297*H297,2)</f>
        <v>0</v>
      </c>
      <c r="BL297" s="16" t="s">
        <v>186</v>
      </c>
      <c r="BM297" s="146" t="s">
        <v>453</v>
      </c>
    </row>
    <row r="298" spans="2:65" s="1" customFormat="1" ht="19.5">
      <c r="B298" s="31"/>
      <c r="D298" s="148" t="s">
        <v>142</v>
      </c>
      <c r="F298" s="149" t="s">
        <v>452</v>
      </c>
      <c r="I298" s="150"/>
      <c r="L298" s="31"/>
      <c r="M298" s="151"/>
      <c r="T298" s="55"/>
      <c r="AT298" s="16" t="s">
        <v>142</v>
      </c>
      <c r="AU298" s="16" t="s">
        <v>82</v>
      </c>
    </row>
    <row r="299" spans="2:65" s="1" customFormat="1" ht="24.2" customHeight="1">
      <c r="B299" s="31"/>
      <c r="C299" s="135" t="s">
        <v>454</v>
      </c>
      <c r="D299" s="135" t="s">
        <v>135</v>
      </c>
      <c r="E299" s="136" t="s">
        <v>455</v>
      </c>
      <c r="F299" s="137" t="s">
        <v>456</v>
      </c>
      <c r="G299" s="138" t="s">
        <v>202</v>
      </c>
      <c r="H299" s="139">
        <v>7.5</v>
      </c>
      <c r="I299" s="140"/>
      <c r="J299" s="141">
        <f>ROUND(I299*H299,2)</f>
        <v>0</v>
      </c>
      <c r="K299" s="137" t="s">
        <v>139</v>
      </c>
      <c r="L299" s="31"/>
      <c r="M299" s="142" t="s">
        <v>1</v>
      </c>
      <c r="N299" s="143" t="s">
        <v>38</v>
      </c>
      <c r="P299" s="144">
        <f>O299*H299</f>
        <v>0</v>
      </c>
      <c r="Q299" s="144">
        <v>0</v>
      </c>
      <c r="R299" s="144">
        <f>Q299*H299</f>
        <v>0</v>
      </c>
      <c r="S299" s="144">
        <v>0</v>
      </c>
      <c r="T299" s="145">
        <f>S299*H299</f>
        <v>0</v>
      </c>
      <c r="AR299" s="146" t="s">
        <v>186</v>
      </c>
      <c r="AT299" s="146" t="s">
        <v>135</v>
      </c>
      <c r="AU299" s="146" t="s">
        <v>82</v>
      </c>
      <c r="AY299" s="16" t="s">
        <v>132</v>
      </c>
      <c r="BE299" s="147">
        <f>IF(N299="základní",J299,0)</f>
        <v>0</v>
      </c>
      <c r="BF299" s="147">
        <f>IF(N299="snížená",J299,0)</f>
        <v>0</v>
      </c>
      <c r="BG299" s="147">
        <f>IF(N299="zákl. přenesená",J299,0)</f>
        <v>0</v>
      </c>
      <c r="BH299" s="147">
        <f>IF(N299="sníž. přenesená",J299,0)</f>
        <v>0</v>
      </c>
      <c r="BI299" s="147">
        <f>IF(N299="nulová",J299,0)</f>
        <v>0</v>
      </c>
      <c r="BJ299" s="16" t="s">
        <v>80</v>
      </c>
      <c r="BK299" s="147">
        <f>ROUND(I299*H299,2)</f>
        <v>0</v>
      </c>
      <c r="BL299" s="16" t="s">
        <v>186</v>
      </c>
      <c r="BM299" s="146" t="s">
        <v>457</v>
      </c>
    </row>
    <row r="300" spans="2:65" s="1" customFormat="1" ht="19.5">
      <c r="B300" s="31"/>
      <c r="D300" s="148" t="s">
        <v>142</v>
      </c>
      <c r="F300" s="149" t="s">
        <v>458</v>
      </c>
      <c r="I300" s="150"/>
      <c r="L300" s="31"/>
      <c r="M300" s="151"/>
      <c r="T300" s="55"/>
      <c r="AT300" s="16" t="s">
        <v>142</v>
      </c>
      <c r="AU300" s="16" t="s">
        <v>82</v>
      </c>
    </row>
    <row r="301" spans="2:65" s="13" customFormat="1">
      <c r="B301" s="158"/>
      <c r="D301" s="148" t="s">
        <v>144</v>
      </c>
      <c r="E301" s="159" t="s">
        <v>1</v>
      </c>
      <c r="F301" s="160" t="s">
        <v>459</v>
      </c>
      <c r="H301" s="161">
        <v>7.5</v>
      </c>
      <c r="I301" s="162"/>
      <c r="L301" s="158"/>
      <c r="M301" s="163"/>
      <c r="T301" s="164"/>
      <c r="AT301" s="159" t="s">
        <v>144</v>
      </c>
      <c r="AU301" s="159" t="s">
        <v>82</v>
      </c>
      <c r="AV301" s="13" t="s">
        <v>82</v>
      </c>
      <c r="AW301" s="13" t="s">
        <v>30</v>
      </c>
      <c r="AX301" s="13" t="s">
        <v>80</v>
      </c>
      <c r="AY301" s="159" t="s">
        <v>132</v>
      </c>
    </row>
    <row r="302" spans="2:65" s="1" customFormat="1" ht="16.5" customHeight="1">
      <c r="B302" s="31"/>
      <c r="C302" s="172" t="s">
        <v>460</v>
      </c>
      <c r="D302" s="172" t="s">
        <v>206</v>
      </c>
      <c r="E302" s="173" t="s">
        <v>461</v>
      </c>
      <c r="F302" s="174" t="s">
        <v>462</v>
      </c>
      <c r="G302" s="175" t="s">
        <v>202</v>
      </c>
      <c r="H302" s="176">
        <v>7.5</v>
      </c>
      <c r="I302" s="177"/>
      <c r="J302" s="178">
        <f>ROUND(I302*H302,2)</f>
        <v>0</v>
      </c>
      <c r="K302" s="174" t="s">
        <v>139</v>
      </c>
      <c r="L302" s="179"/>
      <c r="M302" s="180" t="s">
        <v>1</v>
      </c>
      <c r="N302" s="181" t="s">
        <v>38</v>
      </c>
      <c r="P302" s="144">
        <f>O302*H302</f>
        <v>0</v>
      </c>
      <c r="Q302" s="144">
        <v>2.3999999999999998E-3</v>
      </c>
      <c r="R302" s="144">
        <f>Q302*H302</f>
        <v>1.7999999999999999E-2</v>
      </c>
      <c r="S302" s="144">
        <v>0</v>
      </c>
      <c r="T302" s="145">
        <f>S302*H302</f>
        <v>0</v>
      </c>
      <c r="AR302" s="146" t="s">
        <v>209</v>
      </c>
      <c r="AT302" s="146" t="s">
        <v>206</v>
      </c>
      <c r="AU302" s="146" t="s">
        <v>82</v>
      </c>
      <c r="AY302" s="16" t="s">
        <v>132</v>
      </c>
      <c r="BE302" s="147">
        <f>IF(N302="základní",J302,0)</f>
        <v>0</v>
      </c>
      <c r="BF302" s="147">
        <f>IF(N302="snížená",J302,0)</f>
        <v>0</v>
      </c>
      <c r="BG302" s="147">
        <f>IF(N302="zákl. přenesená",J302,0)</f>
        <v>0</v>
      </c>
      <c r="BH302" s="147">
        <f>IF(N302="sníž. přenesená",J302,0)</f>
        <v>0</v>
      </c>
      <c r="BI302" s="147">
        <f>IF(N302="nulová",J302,0)</f>
        <v>0</v>
      </c>
      <c r="BJ302" s="16" t="s">
        <v>80</v>
      </c>
      <c r="BK302" s="147">
        <f>ROUND(I302*H302,2)</f>
        <v>0</v>
      </c>
      <c r="BL302" s="16" t="s">
        <v>186</v>
      </c>
      <c r="BM302" s="146" t="s">
        <v>463</v>
      </c>
    </row>
    <row r="303" spans="2:65" s="1" customFormat="1">
      <c r="B303" s="31"/>
      <c r="D303" s="148" t="s">
        <v>142</v>
      </c>
      <c r="F303" s="149" t="s">
        <v>462</v>
      </c>
      <c r="I303" s="150"/>
      <c r="L303" s="31"/>
      <c r="M303" s="151"/>
      <c r="T303" s="55"/>
      <c r="AT303" s="16" t="s">
        <v>142</v>
      </c>
      <c r="AU303" s="16" t="s">
        <v>82</v>
      </c>
    </row>
    <row r="304" spans="2:65" s="1" customFormat="1" ht="24.2" customHeight="1">
      <c r="B304" s="31"/>
      <c r="C304" s="135" t="s">
        <v>464</v>
      </c>
      <c r="D304" s="135" t="s">
        <v>135</v>
      </c>
      <c r="E304" s="136" t="s">
        <v>465</v>
      </c>
      <c r="F304" s="137" t="s">
        <v>466</v>
      </c>
      <c r="G304" s="138" t="s">
        <v>179</v>
      </c>
      <c r="H304" s="139">
        <v>0.14000000000000001</v>
      </c>
      <c r="I304" s="140"/>
      <c r="J304" s="141">
        <f>ROUND(I304*H304,2)</f>
        <v>0</v>
      </c>
      <c r="K304" s="137" t="s">
        <v>1</v>
      </c>
      <c r="L304" s="31"/>
      <c r="M304" s="142" t="s">
        <v>1</v>
      </c>
      <c r="N304" s="143" t="s">
        <v>38</v>
      </c>
      <c r="P304" s="144">
        <f>O304*H304</f>
        <v>0</v>
      </c>
      <c r="Q304" s="144">
        <v>0</v>
      </c>
      <c r="R304" s="144">
        <f>Q304*H304</f>
        <v>0</v>
      </c>
      <c r="S304" s="144">
        <v>0</v>
      </c>
      <c r="T304" s="145">
        <f>S304*H304</f>
        <v>0</v>
      </c>
      <c r="AR304" s="146" t="s">
        <v>186</v>
      </c>
      <c r="AT304" s="146" t="s">
        <v>135</v>
      </c>
      <c r="AU304" s="146" t="s">
        <v>82</v>
      </c>
      <c r="AY304" s="16" t="s">
        <v>132</v>
      </c>
      <c r="BE304" s="147">
        <f>IF(N304="základní",J304,0)</f>
        <v>0</v>
      </c>
      <c r="BF304" s="147">
        <f>IF(N304="snížená",J304,0)</f>
        <v>0</v>
      </c>
      <c r="BG304" s="147">
        <f>IF(N304="zákl. přenesená",J304,0)</f>
        <v>0</v>
      </c>
      <c r="BH304" s="147">
        <f>IF(N304="sníž. přenesená",J304,0)</f>
        <v>0</v>
      </c>
      <c r="BI304" s="147">
        <f>IF(N304="nulová",J304,0)</f>
        <v>0</v>
      </c>
      <c r="BJ304" s="16" t="s">
        <v>80</v>
      </c>
      <c r="BK304" s="147">
        <f>ROUND(I304*H304,2)</f>
        <v>0</v>
      </c>
      <c r="BL304" s="16" t="s">
        <v>186</v>
      </c>
      <c r="BM304" s="146" t="s">
        <v>467</v>
      </c>
    </row>
    <row r="305" spans="2:65" s="1" customFormat="1" ht="19.5">
      <c r="B305" s="31"/>
      <c r="D305" s="148" t="s">
        <v>142</v>
      </c>
      <c r="F305" s="149" t="s">
        <v>466</v>
      </c>
      <c r="I305" s="150"/>
      <c r="L305" s="31"/>
      <c r="M305" s="151"/>
      <c r="T305" s="55"/>
      <c r="AT305" s="16" t="s">
        <v>142</v>
      </c>
      <c r="AU305" s="16" t="s">
        <v>82</v>
      </c>
    </row>
    <row r="306" spans="2:65" s="11" customFormat="1" ht="22.9" customHeight="1">
      <c r="B306" s="123"/>
      <c r="D306" s="124" t="s">
        <v>72</v>
      </c>
      <c r="E306" s="133" t="s">
        <v>468</v>
      </c>
      <c r="F306" s="133" t="s">
        <v>469</v>
      </c>
      <c r="I306" s="126"/>
      <c r="J306" s="134">
        <f>BK306</f>
        <v>0</v>
      </c>
      <c r="L306" s="123"/>
      <c r="M306" s="128"/>
      <c r="P306" s="129">
        <f>SUM(P307:P310)</f>
        <v>0</v>
      </c>
      <c r="R306" s="129">
        <f>SUM(R307:R310)</f>
        <v>1.6000000000000001E-3</v>
      </c>
      <c r="T306" s="130">
        <f>SUM(T307:T310)</f>
        <v>0</v>
      </c>
      <c r="AR306" s="124" t="s">
        <v>82</v>
      </c>
      <c r="AT306" s="131" t="s">
        <v>72</v>
      </c>
      <c r="AU306" s="131" t="s">
        <v>80</v>
      </c>
      <c r="AY306" s="124" t="s">
        <v>132</v>
      </c>
      <c r="BK306" s="132">
        <f>SUM(BK307:BK310)</f>
        <v>0</v>
      </c>
    </row>
    <row r="307" spans="2:65" s="1" customFormat="1" ht="24.2" customHeight="1">
      <c r="B307" s="31"/>
      <c r="C307" s="135" t="s">
        <v>470</v>
      </c>
      <c r="D307" s="135" t="s">
        <v>135</v>
      </c>
      <c r="E307" s="136" t="s">
        <v>471</v>
      </c>
      <c r="F307" s="137" t="s">
        <v>472</v>
      </c>
      <c r="G307" s="138" t="s">
        <v>202</v>
      </c>
      <c r="H307" s="139">
        <v>4</v>
      </c>
      <c r="I307" s="140"/>
      <c r="J307" s="141">
        <f>ROUND(I307*H307,2)</f>
        <v>0</v>
      </c>
      <c r="K307" s="137" t="s">
        <v>139</v>
      </c>
      <c r="L307" s="31"/>
      <c r="M307" s="142" t="s">
        <v>1</v>
      </c>
      <c r="N307" s="143" t="s">
        <v>38</v>
      </c>
      <c r="P307" s="144">
        <f>O307*H307</f>
        <v>0</v>
      </c>
      <c r="Q307" s="144">
        <v>4.0000000000000002E-4</v>
      </c>
      <c r="R307" s="144">
        <f>Q307*H307</f>
        <v>1.6000000000000001E-3</v>
      </c>
      <c r="S307" s="144">
        <v>0</v>
      </c>
      <c r="T307" s="145">
        <f>S307*H307</f>
        <v>0</v>
      </c>
      <c r="AR307" s="146" t="s">
        <v>186</v>
      </c>
      <c r="AT307" s="146" t="s">
        <v>135</v>
      </c>
      <c r="AU307" s="146" t="s">
        <v>82</v>
      </c>
      <c r="AY307" s="16" t="s">
        <v>132</v>
      </c>
      <c r="BE307" s="147">
        <f>IF(N307="základní",J307,0)</f>
        <v>0</v>
      </c>
      <c r="BF307" s="147">
        <f>IF(N307="snížená",J307,0)</f>
        <v>0</v>
      </c>
      <c r="BG307" s="147">
        <f>IF(N307="zákl. přenesená",J307,0)</f>
        <v>0</v>
      </c>
      <c r="BH307" s="147">
        <f>IF(N307="sníž. přenesená",J307,0)</f>
        <v>0</v>
      </c>
      <c r="BI307" s="147">
        <f>IF(N307="nulová",J307,0)</f>
        <v>0</v>
      </c>
      <c r="BJ307" s="16" t="s">
        <v>80</v>
      </c>
      <c r="BK307" s="147">
        <f>ROUND(I307*H307,2)</f>
        <v>0</v>
      </c>
      <c r="BL307" s="16" t="s">
        <v>186</v>
      </c>
      <c r="BM307" s="146" t="s">
        <v>473</v>
      </c>
    </row>
    <row r="308" spans="2:65" s="1" customFormat="1" ht="19.5">
      <c r="B308" s="31"/>
      <c r="D308" s="148" t="s">
        <v>142</v>
      </c>
      <c r="F308" s="149" t="s">
        <v>474</v>
      </c>
      <c r="I308" s="150"/>
      <c r="L308" s="31"/>
      <c r="M308" s="151"/>
      <c r="T308" s="55"/>
      <c r="AT308" s="16" t="s">
        <v>142</v>
      </c>
      <c r="AU308" s="16" t="s">
        <v>82</v>
      </c>
    </row>
    <row r="309" spans="2:65" s="1" customFormat="1" ht="37.9" customHeight="1">
      <c r="B309" s="31"/>
      <c r="C309" s="172" t="s">
        <v>475</v>
      </c>
      <c r="D309" s="172" t="s">
        <v>206</v>
      </c>
      <c r="E309" s="173" t="s">
        <v>476</v>
      </c>
      <c r="F309" s="174" t="s">
        <v>477</v>
      </c>
      <c r="G309" s="175" t="s">
        <v>202</v>
      </c>
      <c r="H309" s="176">
        <v>4</v>
      </c>
      <c r="I309" s="177"/>
      <c r="J309" s="178">
        <f>ROUND(I309*H309,2)</f>
        <v>0</v>
      </c>
      <c r="K309" s="174" t="s">
        <v>139</v>
      </c>
      <c r="L309" s="179"/>
      <c r="M309" s="180" t="s">
        <v>1</v>
      </c>
      <c r="N309" s="181" t="s">
        <v>38</v>
      </c>
      <c r="P309" s="144">
        <f>O309*H309</f>
        <v>0</v>
      </c>
      <c r="Q309" s="144">
        <v>0</v>
      </c>
      <c r="R309" s="144">
        <f>Q309*H309</f>
        <v>0</v>
      </c>
      <c r="S309" s="144">
        <v>0</v>
      </c>
      <c r="T309" s="145">
        <f>S309*H309</f>
        <v>0</v>
      </c>
      <c r="AR309" s="146" t="s">
        <v>209</v>
      </c>
      <c r="AT309" s="146" t="s">
        <v>206</v>
      </c>
      <c r="AU309" s="146" t="s">
        <v>82</v>
      </c>
      <c r="AY309" s="16" t="s">
        <v>132</v>
      </c>
      <c r="BE309" s="147">
        <f>IF(N309="základní",J309,0)</f>
        <v>0</v>
      </c>
      <c r="BF309" s="147">
        <f>IF(N309="snížená",J309,0)</f>
        <v>0</v>
      </c>
      <c r="BG309" s="147">
        <f>IF(N309="zákl. přenesená",J309,0)</f>
        <v>0</v>
      </c>
      <c r="BH309" s="147">
        <f>IF(N309="sníž. přenesená",J309,0)</f>
        <v>0</v>
      </c>
      <c r="BI309" s="147">
        <f>IF(N309="nulová",J309,0)</f>
        <v>0</v>
      </c>
      <c r="BJ309" s="16" t="s">
        <v>80</v>
      </c>
      <c r="BK309" s="147">
        <f>ROUND(I309*H309,2)</f>
        <v>0</v>
      </c>
      <c r="BL309" s="16" t="s">
        <v>186</v>
      </c>
      <c r="BM309" s="146" t="s">
        <v>478</v>
      </c>
    </row>
    <row r="310" spans="2:65" s="1" customFormat="1">
      <c r="B310" s="31"/>
      <c r="D310" s="148" t="s">
        <v>142</v>
      </c>
      <c r="F310" s="149" t="s">
        <v>479</v>
      </c>
      <c r="I310" s="150"/>
      <c r="L310" s="31"/>
      <c r="M310" s="183"/>
      <c r="N310" s="184"/>
      <c r="O310" s="184"/>
      <c r="P310" s="184"/>
      <c r="Q310" s="184"/>
      <c r="R310" s="184"/>
      <c r="S310" s="184"/>
      <c r="T310" s="185"/>
      <c r="AT310" s="16" t="s">
        <v>142</v>
      </c>
      <c r="AU310" s="16" t="s">
        <v>82</v>
      </c>
    </row>
    <row r="311" spans="2:65" s="1" customFormat="1" ht="6.95" customHeight="1">
      <c r="B311" s="43"/>
      <c r="C311" s="44"/>
      <c r="D311" s="44"/>
      <c r="E311" s="44"/>
      <c r="F311" s="44"/>
      <c r="G311" s="44"/>
      <c r="H311" s="44"/>
      <c r="I311" s="44"/>
      <c r="J311" s="44"/>
      <c r="K311" s="44"/>
      <c r="L311" s="31"/>
    </row>
  </sheetData>
  <sheetProtection algorithmName="SHA-512" hashValue="JAUHWyjimjkMFbjdWj1jeWkW4aHS1LH427vF/Hf4ZvB2W4Rfbdvq27FQZ6Bu4JbMkODZcOT5ATQE0tBap+KxBA==" saltValue="icV7P8u+52VIKje5Rp4fIR2Zjj0kKB9uF2Mjy3sRNCm0+rDohP6Iv7meLxThhEUuNezapROqWmdAuibf9e8Pnw==" spinCount="100000" sheet="1" objects="1" scenarios="1" formatColumns="0" formatRows="0" autoFilter="0"/>
  <autoFilter ref="C132:K310" xr:uid="{00000000-0009-0000-0000-000001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2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>
      <c r="B4" s="19"/>
      <c r="D4" s="20" t="s">
        <v>94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Rekonstrukce objektu zázemí Koupaliště v Mimoni</v>
      </c>
      <c r="F7" s="230"/>
      <c r="G7" s="230"/>
      <c r="H7" s="230"/>
      <c r="L7" s="19"/>
    </row>
    <row r="8" spans="2:46" ht="12" customHeight="1">
      <c r="B8" s="19"/>
      <c r="D8" s="26" t="s">
        <v>95</v>
      </c>
      <c r="L8" s="19"/>
    </row>
    <row r="9" spans="2:46" s="1" customFormat="1" ht="16.5" customHeight="1">
      <c r="B9" s="31"/>
      <c r="E9" s="229" t="s">
        <v>96</v>
      </c>
      <c r="F9" s="228"/>
      <c r="G9" s="228"/>
      <c r="H9" s="228"/>
      <c r="L9" s="31"/>
    </row>
    <row r="10" spans="2:46" s="1" customFormat="1" ht="12" customHeight="1">
      <c r="B10" s="31"/>
      <c r="D10" s="26" t="s">
        <v>97</v>
      </c>
      <c r="L10" s="31"/>
    </row>
    <row r="11" spans="2:46" s="1" customFormat="1" ht="16.5" customHeight="1">
      <c r="B11" s="31"/>
      <c r="E11" s="219" t="s">
        <v>480</v>
      </c>
      <c r="F11" s="228"/>
      <c r="G11" s="228"/>
      <c r="H11" s="228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29. 4. 2024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tr">
        <f>IF('Rekapitulace stavby'!AN10="","",'Rekapitulace stavby'!AN10)</f>
        <v/>
      </c>
      <c r="L16" s="31"/>
    </row>
    <row r="17" spans="2:12" s="1" customFormat="1" ht="18" customHeight="1">
      <c r="B17" s="31"/>
      <c r="E17" s="24" t="str">
        <f>IF('Rekapitulace stavby'!E11="","",'Rekapitulace stavby'!E11)</f>
        <v xml:space="preserve"> </v>
      </c>
      <c r="I17" s="26" t="s">
        <v>26</v>
      </c>
      <c r="J17" s="24" t="str">
        <f>IF('Rekapitulace stavby'!AN11="","",'Rekapitulace stavby'!AN11)</f>
        <v/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27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1" t="str">
        <f>'Rekapitulace stavby'!E14</f>
        <v>Vyplň údaj</v>
      </c>
      <c r="F20" s="197"/>
      <c r="G20" s="197"/>
      <c r="H20" s="197"/>
      <c r="I20" s="26" t="s">
        <v>26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29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26</v>
      </c>
      <c r="J23" s="24" t="str">
        <f>IF('Rekapitulace stavby'!AN17="","",'Rekapitulace stavby'!AN17)</f>
        <v/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31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26</v>
      </c>
      <c r="J26" s="24" t="str">
        <f>IF('Rekapitulace stavby'!AN20="","",'Rekapitulace stavby'!AN20)</f>
        <v/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32</v>
      </c>
      <c r="L28" s="31"/>
    </row>
    <row r="29" spans="2:12" s="7" customFormat="1" ht="16.5" customHeight="1">
      <c r="B29" s="93"/>
      <c r="E29" s="201" t="s">
        <v>1</v>
      </c>
      <c r="F29" s="201"/>
      <c r="G29" s="201"/>
      <c r="H29" s="201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33</v>
      </c>
      <c r="J32" s="65">
        <f>ROUND(J128,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35</v>
      </c>
      <c r="I34" s="34" t="s">
        <v>34</v>
      </c>
      <c r="J34" s="34" t="s">
        <v>36</v>
      </c>
      <c r="L34" s="31"/>
    </row>
    <row r="35" spans="2:12" s="1" customFormat="1" ht="14.45" customHeight="1">
      <c r="B35" s="31"/>
      <c r="D35" s="54" t="s">
        <v>37</v>
      </c>
      <c r="E35" s="26" t="s">
        <v>38</v>
      </c>
      <c r="F35" s="85">
        <f>ROUND((SUM(BE128:BE227)),  2)</f>
        <v>0</v>
      </c>
      <c r="I35" s="95">
        <v>0.21</v>
      </c>
      <c r="J35" s="85">
        <f>ROUND(((SUM(BE128:BE227))*I35),  2)</f>
        <v>0</v>
      </c>
      <c r="L35" s="31"/>
    </row>
    <row r="36" spans="2:12" s="1" customFormat="1" ht="14.45" customHeight="1">
      <c r="B36" s="31"/>
      <c r="E36" s="26" t="s">
        <v>39</v>
      </c>
      <c r="F36" s="85">
        <f>ROUND((SUM(BF128:BF227)),  2)</f>
        <v>0</v>
      </c>
      <c r="I36" s="95">
        <v>0.12</v>
      </c>
      <c r="J36" s="85">
        <f>ROUND(((SUM(BF128:BF227))*I36),  2)</f>
        <v>0</v>
      </c>
      <c r="L36" s="31"/>
    </row>
    <row r="37" spans="2:12" s="1" customFormat="1" ht="14.45" hidden="1" customHeight="1">
      <c r="B37" s="31"/>
      <c r="E37" s="26" t="s">
        <v>40</v>
      </c>
      <c r="F37" s="85">
        <f>ROUND((SUM(BG128:BG227)),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41</v>
      </c>
      <c r="F38" s="85">
        <f>ROUND((SUM(BH128:BH227)),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42</v>
      </c>
      <c r="F39" s="85">
        <f>ROUND((SUM(BI128:BI227)),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43</v>
      </c>
      <c r="E41" s="56"/>
      <c r="F41" s="56"/>
      <c r="G41" s="98" t="s">
        <v>44</v>
      </c>
      <c r="H41" s="99" t="s">
        <v>45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102" t="s">
        <v>49</v>
      </c>
      <c r="G61" s="42" t="s">
        <v>48</v>
      </c>
      <c r="H61" s="33"/>
      <c r="I61" s="33"/>
      <c r="J61" s="103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102" t="s">
        <v>49</v>
      </c>
      <c r="G76" s="42" t="s">
        <v>48</v>
      </c>
      <c r="H76" s="33"/>
      <c r="I76" s="33"/>
      <c r="J76" s="103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99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9" t="str">
        <f>E7</f>
        <v>Rekonstrukce objektu zázemí Koupaliště v Mimoni</v>
      </c>
      <c r="F85" s="230"/>
      <c r="G85" s="230"/>
      <c r="H85" s="230"/>
      <c r="L85" s="31"/>
    </row>
    <row r="86" spans="2:12" ht="12" customHeight="1">
      <c r="B86" s="19"/>
      <c r="C86" s="26" t="s">
        <v>95</v>
      </c>
      <c r="L86" s="19"/>
    </row>
    <row r="87" spans="2:12" s="1" customFormat="1" ht="16.5" customHeight="1">
      <c r="B87" s="31"/>
      <c r="E87" s="229" t="s">
        <v>96</v>
      </c>
      <c r="F87" s="228"/>
      <c r="G87" s="228"/>
      <c r="H87" s="228"/>
      <c r="L87" s="31"/>
    </row>
    <row r="88" spans="2:12" s="1" customFormat="1" ht="12" customHeight="1">
      <c r="B88" s="31"/>
      <c r="C88" s="26" t="s">
        <v>97</v>
      </c>
      <c r="L88" s="31"/>
    </row>
    <row r="89" spans="2:12" s="1" customFormat="1" ht="16.5" customHeight="1">
      <c r="B89" s="31"/>
      <c r="E89" s="219" t="str">
        <f>E11</f>
        <v>02 - ZTI + ÚT</v>
      </c>
      <c r="F89" s="228"/>
      <c r="G89" s="228"/>
      <c r="H89" s="228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29. 4. 2024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 xml:space="preserve"> </v>
      </c>
      <c r="I93" s="26" t="s">
        <v>29</v>
      </c>
      <c r="J93" s="29" t="str">
        <f>E23</f>
        <v xml:space="preserve"> </v>
      </c>
      <c r="L93" s="31"/>
    </row>
    <row r="94" spans="2:12" s="1" customFormat="1" ht="15.2" customHeight="1">
      <c r="B94" s="31"/>
      <c r="C94" s="26" t="s">
        <v>27</v>
      </c>
      <c r="F94" s="24" t="str">
        <f>IF(E20="","",E20)</f>
        <v>Vyplň údaj</v>
      </c>
      <c r="I94" s="26" t="s">
        <v>31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100</v>
      </c>
      <c r="D96" s="96"/>
      <c r="E96" s="96"/>
      <c r="F96" s="96"/>
      <c r="G96" s="96"/>
      <c r="H96" s="96"/>
      <c r="I96" s="96"/>
      <c r="J96" s="105" t="s">
        <v>101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102</v>
      </c>
      <c r="J98" s="65">
        <f>J128</f>
        <v>0</v>
      </c>
      <c r="L98" s="31"/>
      <c r="AU98" s="16" t="s">
        <v>103</v>
      </c>
    </row>
    <row r="99" spans="2:47" s="8" customFormat="1" ht="24.95" customHeight="1">
      <c r="B99" s="107"/>
      <c r="D99" s="108" t="s">
        <v>112</v>
      </c>
      <c r="E99" s="109"/>
      <c r="F99" s="109"/>
      <c r="G99" s="109"/>
      <c r="H99" s="109"/>
      <c r="I99" s="109"/>
      <c r="J99" s="110">
        <f>J129</f>
        <v>0</v>
      </c>
      <c r="L99" s="107"/>
    </row>
    <row r="100" spans="2:47" s="9" customFormat="1" ht="19.899999999999999" customHeight="1">
      <c r="B100" s="111"/>
      <c r="D100" s="112" t="s">
        <v>481</v>
      </c>
      <c r="E100" s="113"/>
      <c r="F100" s="113"/>
      <c r="G100" s="113"/>
      <c r="H100" s="113"/>
      <c r="I100" s="113"/>
      <c r="J100" s="114">
        <f>J130</f>
        <v>0</v>
      </c>
      <c r="L100" s="111"/>
    </row>
    <row r="101" spans="2:47" s="9" customFormat="1" ht="19.899999999999999" customHeight="1">
      <c r="B101" s="111"/>
      <c r="D101" s="112" t="s">
        <v>482</v>
      </c>
      <c r="E101" s="113"/>
      <c r="F101" s="113"/>
      <c r="G101" s="113"/>
      <c r="H101" s="113"/>
      <c r="I101" s="113"/>
      <c r="J101" s="114">
        <f>J147</f>
        <v>0</v>
      </c>
      <c r="L101" s="111"/>
    </row>
    <row r="102" spans="2:47" s="9" customFormat="1" ht="19.899999999999999" customHeight="1">
      <c r="B102" s="111"/>
      <c r="D102" s="112" t="s">
        <v>483</v>
      </c>
      <c r="E102" s="113"/>
      <c r="F102" s="113"/>
      <c r="G102" s="113"/>
      <c r="H102" s="113"/>
      <c r="I102" s="113"/>
      <c r="J102" s="114">
        <f>J178</f>
        <v>0</v>
      </c>
      <c r="L102" s="111"/>
    </row>
    <row r="103" spans="2:47" s="9" customFormat="1" ht="19.899999999999999" customHeight="1">
      <c r="B103" s="111"/>
      <c r="D103" s="112" t="s">
        <v>484</v>
      </c>
      <c r="E103" s="113"/>
      <c r="F103" s="113"/>
      <c r="G103" s="113"/>
      <c r="H103" s="113"/>
      <c r="I103" s="113"/>
      <c r="J103" s="114">
        <f>J201</f>
        <v>0</v>
      </c>
      <c r="L103" s="111"/>
    </row>
    <row r="104" spans="2:47" s="9" customFormat="1" ht="19.899999999999999" customHeight="1">
      <c r="B104" s="111"/>
      <c r="D104" s="112" t="s">
        <v>485</v>
      </c>
      <c r="E104" s="113"/>
      <c r="F104" s="113"/>
      <c r="G104" s="113"/>
      <c r="H104" s="113"/>
      <c r="I104" s="113"/>
      <c r="J104" s="114">
        <f>J204</f>
        <v>0</v>
      </c>
      <c r="L104" s="111"/>
    </row>
    <row r="105" spans="2:47" s="9" customFormat="1" ht="19.899999999999999" customHeight="1">
      <c r="B105" s="111"/>
      <c r="D105" s="112" t="s">
        <v>486</v>
      </c>
      <c r="E105" s="113"/>
      <c r="F105" s="113"/>
      <c r="G105" s="113"/>
      <c r="H105" s="113"/>
      <c r="I105" s="113"/>
      <c r="J105" s="114">
        <f>J214</f>
        <v>0</v>
      </c>
      <c r="L105" s="111"/>
    </row>
    <row r="106" spans="2:47" s="9" customFormat="1" ht="19.899999999999999" customHeight="1">
      <c r="B106" s="111"/>
      <c r="D106" s="112" t="s">
        <v>487</v>
      </c>
      <c r="E106" s="113"/>
      <c r="F106" s="113"/>
      <c r="G106" s="113"/>
      <c r="H106" s="113"/>
      <c r="I106" s="113"/>
      <c r="J106" s="114">
        <f>J221</f>
        <v>0</v>
      </c>
      <c r="L106" s="111"/>
    </row>
    <row r="107" spans="2:47" s="1" customFormat="1" ht="21.75" customHeight="1">
      <c r="B107" s="31"/>
      <c r="L107" s="31"/>
    </row>
    <row r="108" spans="2:47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1"/>
    </row>
    <row r="112" spans="2:47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1"/>
    </row>
    <row r="113" spans="2:63" s="1" customFormat="1" ht="24.95" customHeight="1">
      <c r="B113" s="31"/>
      <c r="C113" s="20" t="s">
        <v>117</v>
      </c>
      <c r="L113" s="31"/>
    </row>
    <row r="114" spans="2:63" s="1" customFormat="1" ht="6.95" customHeight="1">
      <c r="B114" s="31"/>
      <c r="L114" s="31"/>
    </row>
    <row r="115" spans="2:63" s="1" customFormat="1" ht="12" customHeight="1">
      <c r="B115" s="31"/>
      <c r="C115" s="26" t="s">
        <v>16</v>
      </c>
      <c r="L115" s="31"/>
    </row>
    <row r="116" spans="2:63" s="1" customFormat="1" ht="16.5" customHeight="1">
      <c r="B116" s="31"/>
      <c r="E116" s="229" t="str">
        <f>E7</f>
        <v>Rekonstrukce objektu zázemí Koupaliště v Mimoni</v>
      </c>
      <c r="F116" s="230"/>
      <c r="G116" s="230"/>
      <c r="H116" s="230"/>
      <c r="L116" s="31"/>
    </row>
    <row r="117" spans="2:63" ht="12" customHeight="1">
      <c r="B117" s="19"/>
      <c r="C117" s="26" t="s">
        <v>95</v>
      </c>
      <c r="L117" s="19"/>
    </row>
    <row r="118" spans="2:63" s="1" customFormat="1" ht="16.5" customHeight="1">
      <c r="B118" s="31"/>
      <c r="E118" s="229" t="s">
        <v>96</v>
      </c>
      <c r="F118" s="228"/>
      <c r="G118" s="228"/>
      <c r="H118" s="228"/>
      <c r="L118" s="31"/>
    </row>
    <row r="119" spans="2:63" s="1" customFormat="1" ht="12" customHeight="1">
      <c r="B119" s="31"/>
      <c r="C119" s="26" t="s">
        <v>97</v>
      </c>
      <c r="L119" s="31"/>
    </row>
    <row r="120" spans="2:63" s="1" customFormat="1" ht="16.5" customHeight="1">
      <c r="B120" s="31"/>
      <c r="E120" s="219" t="str">
        <f>E11</f>
        <v>02 - ZTI + ÚT</v>
      </c>
      <c r="F120" s="228"/>
      <c r="G120" s="228"/>
      <c r="H120" s="228"/>
      <c r="L120" s="31"/>
    </row>
    <row r="121" spans="2:63" s="1" customFormat="1" ht="6.95" customHeight="1">
      <c r="B121" s="31"/>
      <c r="L121" s="31"/>
    </row>
    <row r="122" spans="2:63" s="1" customFormat="1" ht="12" customHeight="1">
      <c r="B122" s="31"/>
      <c r="C122" s="26" t="s">
        <v>20</v>
      </c>
      <c r="F122" s="24" t="str">
        <f>F14</f>
        <v xml:space="preserve"> </v>
      </c>
      <c r="I122" s="26" t="s">
        <v>22</v>
      </c>
      <c r="J122" s="51" t="str">
        <f>IF(J14="","",J14)</f>
        <v>29. 4. 2024</v>
      </c>
      <c r="L122" s="31"/>
    </row>
    <row r="123" spans="2:63" s="1" customFormat="1" ht="6.95" customHeight="1">
      <c r="B123" s="31"/>
      <c r="L123" s="31"/>
    </row>
    <row r="124" spans="2:63" s="1" customFormat="1" ht="15.2" customHeight="1">
      <c r="B124" s="31"/>
      <c r="C124" s="26" t="s">
        <v>24</v>
      </c>
      <c r="F124" s="24" t="str">
        <f>E17</f>
        <v xml:space="preserve"> </v>
      </c>
      <c r="I124" s="26" t="s">
        <v>29</v>
      </c>
      <c r="J124" s="29" t="str">
        <f>E23</f>
        <v xml:space="preserve"> </v>
      </c>
      <c r="L124" s="31"/>
    </row>
    <row r="125" spans="2:63" s="1" customFormat="1" ht="15.2" customHeight="1">
      <c r="B125" s="31"/>
      <c r="C125" s="26" t="s">
        <v>27</v>
      </c>
      <c r="F125" s="24" t="str">
        <f>IF(E20="","",E20)</f>
        <v>Vyplň údaj</v>
      </c>
      <c r="I125" s="26" t="s">
        <v>31</v>
      </c>
      <c r="J125" s="29" t="str">
        <f>E26</f>
        <v xml:space="preserve"> </v>
      </c>
      <c r="L125" s="31"/>
    </row>
    <row r="126" spans="2:63" s="1" customFormat="1" ht="10.35" customHeight="1">
      <c r="B126" s="31"/>
      <c r="L126" s="31"/>
    </row>
    <row r="127" spans="2:63" s="10" customFormat="1" ht="29.25" customHeight="1">
      <c r="B127" s="115"/>
      <c r="C127" s="116" t="s">
        <v>118</v>
      </c>
      <c r="D127" s="117" t="s">
        <v>58</v>
      </c>
      <c r="E127" s="117" t="s">
        <v>54</v>
      </c>
      <c r="F127" s="117" t="s">
        <v>55</v>
      </c>
      <c r="G127" s="117" t="s">
        <v>119</v>
      </c>
      <c r="H127" s="117" t="s">
        <v>120</v>
      </c>
      <c r="I127" s="117" t="s">
        <v>121</v>
      </c>
      <c r="J127" s="117" t="s">
        <v>101</v>
      </c>
      <c r="K127" s="118" t="s">
        <v>122</v>
      </c>
      <c r="L127" s="115"/>
      <c r="M127" s="58" t="s">
        <v>1</v>
      </c>
      <c r="N127" s="59" t="s">
        <v>37</v>
      </c>
      <c r="O127" s="59" t="s">
        <v>123</v>
      </c>
      <c r="P127" s="59" t="s">
        <v>124</v>
      </c>
      <c r="Q127" s="59" t="s">
        <v>125</v>
      </c>
      <c r="R127" s="59" t="s">
        <v>126</v>
      </c>
      <c r="S127" s="59" t="s">
        <v>127</v>
      </c>
      <c r="T127" s="60" t="s">
        <v>128</v>
      </c>
    </row>
    <row r="128" spans="2:63" s="1" customFormat="1" ht="22.9" customHeight="1">
      <c r="B128" s="31"/>
      <c r="C128" s="63" t="s">
        <v>129</v>
      </c>
      <c r="J128" s="119">
        <f>BK128</f>
        <v>0</v>
      </c>
      <c r="L128" s="31"/>
      <c r="M128" s="61"/>
      <c r="N128" s="52"/>
      <c r="O128" s="52"/>
      <c r="P128" s="120">
        <f>P129</f>
        <v>0</v>
      </c>
      <c r="Q128" s="52"/>
      <c r="R128" s="120">
        <f>R129</f>
        <v>0.98279835000000015</v>
      </c>
      <c r="S128" s="52"/>
      <c r="T128" s="121">
        <f>T129</f>
        <v>0</v>
      </c>
      <c r="AT128" s="16" t="s">
        <v>72</v>
      </c>
      <c r="AU128" s="16" t="s">
        <v>103</v>
      </c>
      <c r="BK128" s="122">
        <f>BK129</f>
        <v>0</v>
      </c>
    </row>
    <row r="129" spans="2:65" s="11" customFormat="1" ht="25.9" customHeight="1">
      <c r="B129" s="123"/>
      <c r="D129" s="124" t="s">
        <v>72</v>
      </c>
      <c r="E129" s="125" t="s">
        <v>350</v>
      </c>
      <c r="F129" s="125" t="s">
        <v>351</v>
      </c>
      <c r="I129" s="126"/>
      <c r="J129" s="127">
        <f>BK129</f>
        <v>0</v>
      </c>
      <c r="L129" s="123"/>
      <c r="M129" s="128"/>
      <c r="P129" s="129">
        <f>P130+P147+P178+P201+P204+P214+P221</f>
        <v>0</v>
      </c>
      <c r="R129" s="129">
        <f>R130+R147+R178+R201+R204+R214+R221</f>
        <v>0.98279835000000015</v>
      </c>
      <c r="T129" s="130">
        <f>T130+T147+T178+T201+T204+T214+T221</f>
        <v>0</v>
      </c>
      <c r="AR129" s="124" t="s">
        <v>82</v>
      </c>
      <c r="AT129" s="131" t="s">
        <v>72</v>
      </c>
      <c r="AU129" s="131" t="s">
        <v>73</v>
      </c>
      <c r="AY129" s="124" t="s">
        <v>132</v>
      </c>
      <c r="BK129" s="132">
        <f>BK130+BK147+BK178+BK201+BK204+BK214+BK221</f>
        <v>0</v>
      </c>
    </row>
    <row r="130" spans="2:65" s="11" customFormat="1" ht="22.9" customHeight="1">
      <c r="B130" s="123"/>
      <c r="D130" s="124" t="s">
        <v>72</v>
      </c>
      <c r="E130" s="133" t="s">
        <v>488</v>
      </c>
      <c r="F130" s="133" t="s">
        <v>489</v>
      </c>
      <c r="I130" s="126"/>
      <c r="J130" s="134">
        <f>BK130</f>
        <v>0</v>
      </c>
      <c r="L130" s="123"/>
      <c r="M130" s="128"/>
      <c r="P130" s="129">
        <f>SUM(P131:P146)</f>
        <v>0</v>
      </c>
      <c r="R130" s="129">
        <f>SUM(R131:R146)</f>
        <v>1.8800000000000001E-2</v>
      </c>
      <c r="T130" s="130">
        <f>SUM(T131:T146)</f>
        <v>0</v>
      </c>
      <c r="AR130" s="124" t="s">
        <v>82</v>
      </c>
      <c r="AT130" s="131" t="s">
        <v>72</v>
      </c>
      <c r="AU130" s="131" t="s">
        <v>80</v>
      </c>
      <c r="AY130" s="124" t="s">
        <v>132</v>
      </c>
      <c r="BK130" s="132">
        <f>SUM(BK131:BK146)</f>
        <v>0</v>
      </c>
    </row>
    <row r="131" spans="2:65" s="1" customFormat="1" ht="16.5" customHeight="1">
      <c r="B131" s="31"/>
      <c r="C131" s="135" t="s">
        <v>80</v>
      </c>
      <c r="D131" s="135" t="s">
        <v>135</v>
      </c>
      <c r="E131" s="136" t="s">
        <v>490</v>
      </c>
      <c r="F131" s="137" t="s">
        <v>491</v>
      </c>
      <c r="G131" s="138" t="s">
        <v>202</v>
      </c>
      <c r="H131" s="139">
        <v>2</v>
      </c>
      <c r="I131" s="140"/>
      <c r="J131" s="141">
        <f>ROUND(I131*H131,2)</f>
        <v>0</v>
      </c>
      <c r="K131" s="137" t="s">
        <v>357</v>
      </c>
      <c r="L131" s="31"/>
      <c r="M131" s="142" t="s">
        <v>1</v>
      </c>
      <c r="N131" s="143" t="s">
        <v>38</v>
      </c>
      <c r="P131" s="144">
        <f>O131*H131</f>
        <v>0</v>
      </c>
      <c r="Q131" s="144">
        <v>2.0600000000000002E-3</v>
      </c>
      <c r="R131" s="144">
        <f>Q131*H131</f>
        <v>4.1200000000000004E-3</v>
      </c>
      <c r="S131" s="144">
        <v>0</v>
      </c>
      <c r="T131" s="145">
        <f>S131*H131</f>
        <v>0</v>
      </c>
      <c r="AR131" s="146" t="s">
        <v>186</v>
      </c>
      <c r="AT131" s="146" t="s">
        <v>135</v>
      </c>
      <c r="AU131" s="146" t="s">
        <v>82</v>
      </c>
      <c r="AY131" s="16" t="s">
        <v>132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6" t="s">
        <v>80</v>
      </c>
      <c r="BK131" s="147">
        <f>ROUND(I131*H131,2)</f>
        <v>0</v>
      </c>
      <c r="BL131" s="16" t="s">
        <v>186</v>
      </c>
      <c r="BM131" s="146" t="s">
        <v>492</v>
      </c>
    </row>
    <row r="132" spans="2:65" s="1" customFormat="1">
      <c r="B132" s="31"/>
      <c r="D132" s="148" t="s">
        <v>142</v>
      </c>
      <c r="F132" s="149" t="s">
        <v>493</v>
      </c>
      <c r="I132" s="150"/>
      <c r="L132" s="31"/>
      <c r="M132" s="151"/>
      <c r="T132" s="55"/>
      <c r="AT132" s="16" t="s">
        <v>142</v>
      </c>
      <c r="AU132" s="16" t="s">
        <v>82</v>
      </c>
    </row>
    <row r="133" spans="2:65" s="1" customFormat="1" ht="16.5" customHeight="1">
      <c r="B133" s="31"/>
      <c r="C133" s="135" t="s">
        <v>82</v>
      </c>
      <c r="D133" s="135" t="s">
        <v>135</v>
      </c>
      <c r="E133" s="136" t="s">
        <v>494</v>
      </c>
      <c r="F133" s="137" t="s">
        <v>495</v>
      </c>
      <c r="G133" s="138" t="s">
        <v>202</v>
      </c>
      <c r="H133" s="139">
        <v>5</v>
      </c>
      <c r="I133" s="140"/>
      <c r="J133" s="141">
        <f>ROUND(I133*H133,2)</f>
        <v>0</v>
      </c>
      <c r="K133" s="137" t="s">
        <v>357</v>
      </c>
      <c r="L133" s="31"/>
      <c r="M133" s="142" t="s">
        <v>1</v>
      </c>
      <c r="N133" s="143" t="s">
        <v>38</v>
      </c>
      <c r="P133" s="144">
        <f>O133*H133</f>
        <v>0</v>
      </c>
      <c r="Q133" s="144">
        <v>4.0999999999999999E-4</v>
      </c>
      <c r="R133" s="144">
        <f>Q133*H133</f>
        <v>2.0499999999999997E-3</v>
      </c>
      <c r="S133" s="144">
        <v>0</v>
      </c>
      <c r="T133" s="145">
        <f>S133*H133</f>
        <v>0</v>
      </c>
      <c r="AR133" s="146" t="s">
        <v>186</v>
      </c>
      <c r="AT133" s="146" t="s">
        <v>135</v>
      </c>
      <c r="AU133" s="146" t="s">
        <v>82</v>
      </c>
      <c r="AY133" s="16" t="s">
        <v>132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6" t="s">
        <v>80</v>
      </c>
      <c r="BK133" s="147">
        <f>ROUND(I133*H133,2)</f>
        <v>0</v>
      </c>
      <c r="BL133" s="16" t="s">
        <v>186</v>
      </c>
      <c r="BM133" s="146" t="s">
        <v>496</v>
      </c>
    </row>
    <row r="134" spans="2:65" s="1" customFormat="1">
      <c r="B134" s="31"/>
      <c r="D134" s="148" t="s">
        <v>142</v>
      </c>
      <c r="F134" s="149" t="s">
        <v>497</v>
      </c>
      <c r="I134" s="150"/>
      <c r="L134" s="31"/>
      <c r="M134" s="151"/>
      <c r="T134" s="55"/>
      <c r="AT134" s="16" t="s">
        <v>142</v>
      </c>
      <c r="AU134" s="16" t="s">
        <v>82</v>
      </c>
    </row>
    <row r="135" spans="2:65" s="1" customFormat="1" ht="16.5" customHeight="1">
      <c r="B135" s="31"/>
      <c r="C135" s="135" t="s">
        <v>133</v>
      </c>
      <c r="D135" s="135" t="s">
        <v>135</v>
      </c>
      <c r="E135" s="136" t="s">
        <v>498</v>
      </c>
      <c r="F135" s="137" t="s">
        <v>499</v>
      </c>
      <c r="G135" s="138" t="s">
        <v>202</v>
      </c>
      <c r="H135" s="139">
        <v>5.5</v>
      </c>
      <c r="I135" s="140"/>
      <c r="J135" s="141">
        <f>ROUND(I135*H135,2)</f>
        <v>0</v>
      </c>
      <c r="K135" s="137" t="s">
        <v>357</v>
      </c>
      <c r="L135" s="31"/>
      <c r="M135" s="142" t="s">
        <v>1</v>
      </c>
      <c r="N135" s="143" t="s">
        <v>38</v>
      </c>
      <c r="P135" s="144">
        <f>O135*H135</f>
        <v>0</v>
      </c>
      <c r="Q135" s="144">
        <v>4.8000000000000001E-4</v>
      </c>
      <c r="R135" s="144">
        <f>Q135*H135</f>
        <v>2.64E-3</v>
      </c>
      <c r="S135" s="144">
        <v>0</v>
      </c>
      <c r="T135" s="145">
        <f>S135*H135</f>
        <v>0</v>
      </c>
      <c r="AR135" s="146" t="s">
        <v>186</v>
      </c>
      <c r="AT135" s="146" t="s">
        <v>135</v>
      </c>
      <c r="AU135" s="146" t="s">
        <v>82</v>
      </c>
      <c r="AY135" s="16" t="s">
        <v>132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6" t="s">
        <v>80</v>
      </c>
      <c r="BK135" s="147">
        <f>ROUND(I135*H135,2)</f>
        <v>0</v>
      </c>
      <c r="BL135" s="16" t="s">
        <v>186</v>
      </c>
      <c r="BM135" s="146" t="s">
        <v>500</v>
      </c>
    </row>
    <row r="136" spans="2:65" s="1" customFormat="1">
      <c r="B136" s="31"/>
      <c r="D136" s="148" t="s">
        <v>142</v>
      </c>
      <c r="F136" s="149" t="s">
        <v>501</v>
      </c>
      <c r="I136" s="150"/>
      <c r="L136" s="31"/>
      <c r="M136" s="151"/>
      <c r="T136" s="55"/>
      <c r="AT136" s="16" t="s">
        <v>142</v>
      </c>
      <c r="AU136" s="16" t="s">
        <v>82</v>
      </c>
    </row>
    <row r="137" spans="2:65" s="1" customFormat="1" ht="16.5" customHeight="1">
      <c r="B137" s="31"/>
      <c r="C137" s="135" t="s">
        <v>140</v>
      </c>
      <c r="D137" s="135" t="s">
        <v>135</v>
      </c>
      <c r="E137" s="136" t="s">
        <v>502</v>
      </c>
      <c r="F137" s="137" t="s">
        <v>503</v>
      </c>
      <c r="G137" s="138" t="s">
        <v>202</v>
      </c>
      <c r="H137" s="139">
        <v>5</v>
      </c>
      <c r="I137" s="140"/>
      <c r="J137" s="141">
        <f>ROUND(I137*H137,2)</f>
        <v>0</v>
      </c>
      <c r="K137" s="137" t="s">
        <v>357</v>
      </c>
      <c r="L137" s="31"/>
      <c r="M137" s="142" t="s">
        <v>1</v>
      </c>
      <c r="N137" s="143" t="s">
        <v>38</v>
      </c>
      <c r="P137" s="144">
        <f>O137*H137</f>
        <v>0</v>
      </c>
      <c r="Q137" s="144">
        <v>1.9E-3</v>
      </c>
      <c r="R137" s="144">
        <f>Q137*H137</f>
        <v>9.4999999999999998E-3</v>
      </c>
      <c r="S137" s="144">
        <v>0</v>
      </c>
      <c r="T137" s="145">
        <f>S137*H137</f>
        <v>0</v>
      </c>
      <c r="AR137" s="146" t="s">
        <v>186</v>
      </c>
      <c r="AT137" s="146" t="s">
        <v>135</v>
      </c>
      <c r="AU137" s="146" t="s">
        <v>82</v>
      </c>
      <c r="AY137" s="16" t="s">
        <v>132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6" t="s">
        <v>80</v>
      </c>
      <c r="BK137" s="147">
        <f>ROUND(I137*H137,2)</f>
        <v>0</v>
      </c>
      <c r="BL137" s="16" t="s">
        <v>186</v>
      </c>
      <c r="BM137" s="146" t="s">
        <v>504</v>
      </c>
    </row>
    <row r="138" spans="2:65" s="1" customFormat="1">
      <c r="B138" s="31"/>
      <c r="D138" s="148" t="s">
        <v>142</v>
      </c>
      <c r="F138" s="149" t="s">
        <v>505</v>
      </c>
      <c r="I138" s="150"/>
      <c r="L138" s="31"/>
      <c r="M138" s="151"/>
      <c r="T138" s="55"/>
      <c r="AT138" s="16" t="s">
        <v>142</v>
      </c>
      <c r="AU138" s="16" t="s">
        <v>82</v>
      </c>
    </row>
    <row r="139" spans="2:65" s="1" customFormat="1" ht="24.2" customHeight="1">
      <c r="B139" s="31"/>
      <c r="C139" s="135" t="s">
        <v>176</v>
      </c>
      <c r="D139" s="135" t="s">
        <v>135</v>
      </c>
      <c r="E139" s="136" t="s">
        <v>506</v>
      </c>
      <c r="F139" s="137" t="s">
        <v>507</v>
      </c>
      <c r="G139" s="138" t="s">
        <v>335</v>
      </c>
      <c r="H139" s="139">
        <v>1</v>
      </c>
      <c r="I139" s="140"/>
      <c r="J139" s="141">
        <f>ROUND(I139*H139,2)</f>
        <v>0</v>
      </c>
      <c r="K139" s="137" t="s">
        <v>357</v>
      </c>
      <c r="L139" s="31"/>
      <c r="M139" s="142" t="s">
        <v>1</v>
      </c>
      <c r="N139" s="143" t="s">
        <v>38</v>
      </c>
      <c r="P139" s="144">
        <f>O139*H139</f>
        <v>0</v>
      </c>
      <c r="Q139" s="144">
        <v>3.4000000000000002E-4</v>
      </c>
      <c r="R139" s="144">
        <f>Q139*H139</f>
        <v>3.4000000000000002E-4</v>
      </c>
      <c r="S139" s="144">
        <v>0</v>
      </c>
      <c r="T139" s="145">
        <f>S139*H139</f>
        <v>0</v>
      </c>
      <c r="AR139" s="146" t="s">
        <v>186</v>
      </c>
      <c r="AT139" s="146" t="s">
        <v>135</v>
      </c>
      <c r="AU139" s="146" t="s">
        <v>82</v>
      </c>
      <c r="AY139" s="16" t="s">
        <v>132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80</v>
      </c>
      <c r="BK139" s="147">
        <f>ROUND(I139*H139,2)</f>
        <v>0</v>
      </c>
      <c r="BL139" s="16" t="s">
        <v>186</v>
      </c>
      <c r="BM139" s="146" t="s">
        <v>508</v>
      </c>
    </row>
    <row r="140" spans="2:65" s="1" customFormat="1" ht="19.5">
      <c r="B140" s="31"/>
      <c r="D140" s="148" t="s">
        <v>142</v>
      </c>
      <c r="F140" s="149" t="s">
        <v>509</v>
      </c>
      <c r="I140" s="150"/>
      <c r="L140" s="31"/>
      <c r="M140" s="151"/>
      <c r="T140" s="55"/>
      <c r="AT140" s="16" t="s">
        <v>142</v>
      </c>
      <c r="AU140" s="16" t="s">
        <v>82</v>
      </c>
    </row>
    <row r="141" spans="2:65" s="1" customFormat="1" ht="21.75" customHeight="1">
      <c r="B141" s="31"/>
      <c r="C141" s="135" t="s">
        <v>147</v>
      </c>
      <c r="D141" s="135" t="s">
        <v>135</v>
      </c>
      <c r="E141" s="136" t="s">
        <v>510</v>
      </c>
      <c r="F141" s="137" t="s">
        <v>511</v>
      </c>
      <c r="G141" s="138" t="s">
        <v>335</v>
      </c>
      <c r="H141" s="139">
        <v>1</v>
      </c>
      <c r="I141" s="140"/>
      <c r="J141" s="141">
        <f>ROUND(I141*H141,2)</f>
        <v>0</v>
      </c>
      <c r="K141" s="137" t="s">
        <v>357</v>
      </c>
      <c r="L141" s="31"/>
      <c r="M141" s="142" t="s">
        <v>1</v>
      </c>
      <c r="N141" s="143" t="s">
        <v>38</v>
      </c>
      <c r="P141" s="144">
        <f>O141*H141</f>
        <v>0</v>
      </c>
      <c r="Q141" s="144">
        <v>1.4999999999999999E-4</v>
      </c>
      <c r="R141" s="144">
        <f>Q141*H141</f>
        <v>1.4999999999999999E-4</v>
      </c>
      <c r="S141" s="144">
        <v>0</v>
      </c>
      <c r="T141" s="145">
        <f>S141*H141</f>
        <v>0</v>
      </c>
      <c r="AR141" s="146" t="s">
        <v>186</v>
      </c>
      <c r="AT141" s="146" t="s">
        <v>135</v>
      </c>
      <c r="AU141" s="146" t="s">
        <v>82</v>
      </c>
      <c r="AY141" s="16" t="s">
        <v>132</v>
      </c>
      <c r="BE141" s="147">
        <f>IF(N141="základní",J141,0)</f>
        <v>0</v>
      </c>
      <c r="BF141" s="147">
        <f>IF(N141="snížená",J141,0)</f>
        <v>0</v>
      </c>
      <c r="BG141" s="147">
        <f>IF(N141="zákl. přenesená",J141,0)</f>
        <v>0</v>
      </c>
      <c r="BH141" s="147">
        <f>IF(N141="sníž. přenesená",J141,0)</f>
        <v>0</v>
      </c>
      <c r="BI141" s="147">
        <f>IF(N141="nulová",J141,0)</f>
        <v>0</v>
      </c>
      <c r="BJ141" s="16" t="s">
        <v>80</v>
      </c>
      <c r="BK141" s="147">
        <f>ROUND(I141*H141,2)</f>
        <v>0</v>
      </c>
      <c r="BL141" s="16" t="s">
        <v>186</v>
      </c>
      <c r="BM141" s="146" t="s">
        <v>512</v>
      </c>
    </row>
    <row r="142" spans="2:65" s="1" customFormat="1">
      <c r="B142" s="31"/>
      <c r="D142" s="148" t="s">
        <v>142</v>
      </c>
      <c r="F142" s="149" t="s">
        <v>513</v>
      </c>
      <c r="I142" s="150"/>
      <c r="L142" s="31"/>
      <c r="M142" s="151"/>
      <c r="T142" s="55"/>
      <c r="AT142" s="16" t="s">
        <v>142</v>
      </c>
      <c r="AU142" s="16" t="s">
        <v>82</v>
      </c>
    </row>
    <row r="143" spans="2:65" s="1" customFormat="1" ht="21.75" customHeight="1">
      <c r="B143" s="31"/>
      <c r="C143" s="135" t="s">
        <v>190</v>
      </c>
      <c r="D143" s="135" t="s">
        <v>135</v>
      </c>
      <c r="E143" s="136" t="s">
        <v>514</v>
      </c>
      <c r="F143" s="137" t="s">
        <v>515</v>
      </c>
      <c r="G143" s="138" t="s">
        <v>202</v>
      </c>
      <c r="H143" s="139">
        <v>18.5</v>
      </c>
      <c r="I143" s="140"/>
      <c r="J143" s="141">
        <f>ROUND(I143*H143,2)</f>
        <v>0</v>
      </c>
      <c r="K143" s="137" t="s">
        <v>357</v>
      </c>
      <c r="L143" s="31"/>
      <c r="M143" s="142" t="s">
        <v>1</v>
      </c>
      <c r="N143" s="143" t="s">
        <v>38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186</v>
      </c>
      <c r="AT143" s="146" t="s">
        <v>135</v>
      </c>
      <c r="AU143" s="146" t="s">
        <v>82</v>
      </c>
      <c r="AY143" s="16" t="s">
        <v>132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6" t="s">
        <v>80</v>
      </c>
      <c r="BK143" s="147">
        <f>ROUND(I143*H143,2)</f>
        <v>0</v>
      </c>
      <c r="BL143" s="16" t="s">
        <v>186</v>
      </c>
      <c r="BM143" s="146" t="s">
        <v>516</v>
      </c>
    </row>
    <row r="144" spans="2:65" s="1" customFormat="1">
      <c r="B144" s="31"/>
      <c r="D144" s="148" t="s">
        <v>142</v>
      </c>
      <c r="F144" s="149" t="s">
        <v>517</v>
      </c>
      <c r="I144" s="150"/>
      <c r="L144" s="31"/>
      <c r="M144" s="151"/>
      <c r="T144" s="55"/>
      <c r="AT144" s="16" t="s">
        <v>142</v>
      </c>
      <c r="AU144" s="16" t="s">
        <v>82</v>
      </c>
    </row>
    <row r="145" spans="2:65" s="1" customFormat="1" ht="24.2" customHeight="1">
      <c r="B145" s="31"/>
      <c r="C145" s="135" t="s">
        <v>194</v>
      </c>
      <c r="D145" s="135" t="s">
        <v>135</v>
      </c>
      <c r="E145" s="136" t="s">
        <v>518</v>
      </c>
      <c r="F145" s="137" t="s">
        <v>519</v>
      </c>
      <c r="G145" s="138" t="s">
        <v>179</v>
      </c>
      <c r="H145" s="139">
        <v>1.9E-2</v>
      </c>
      <c r="I145" s="140"/>
      <c r="J145" s="141">
        <f>ROUND(I145*H145,2)</f>
        <v>0</v>
      </c>
      <c r="K145" s="137" t="s">
        <v>357</v>
      </c>
      <c r="L145" s="31"/>
      <c r="M145" s="142" t="s">
        <v>1</v>
      </c>
      <c r="N145" s="143" t="s">
        <v>38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186</v>
      </c>
      <c r="AT145" s="146" t="s">
        <v>135</v>
      </c>
      <c r="AU145" s="146" t="s">
        <v>82</v>
      </c>
      <c r="AY145" s="16" t="s">
        <v>132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6" t="s">
        <v>80</v>
      </c>
      <c r="BK145" s="147">
        <f>ROUND(I145*H145,2)</f>
        <v>0</v>
      </c>
      <c r="BL145" s="16" t="s">
        <v>186</v>
      </c>
      <c r="BM145" s="146" t="s">
        <v>520</v>
      </c>
    </row>
    <row r="146" spans="2:65" s="1" customFormat="1" ht="29.25">
      <c r="B146" s="31"/>
      <c r="D146" s="148" t="s">
        <v>142</v>
      </c>
      <c r="F146" s="149" t="s">
        <v>521</v>
      </c>
      <c r="I146" s="150"/>
      <c r="L146" s="31"/>
      <c r="M146" s="151"/>
      <c r="T146" s="55"/>
      <c r="AT146" s="16" t="s">
        <v>142</v>
      </c>
      <c r="AU146" s="16" t="s">
        <v>82</v>
      </c>
    </row>
    <row r="147" spans="2:65" s="11" customFormat="1" ht="22.9" customHeight="1">
      <c r="B147" s="123"/>
      <c r="D147" s="124" t="s">
        <v>72</v>
      </c>
      <c r="E147" s="133" t="s">
        <v>522</v>
      </c>
      <c r="F147" s="133" t="s">
        <v>523</v>
      </c>
      <c r="I147" s="126"/>
      <c r="J147" s="134">
        <f>BK147</f>
        <v>0</v>
      </c>
      <c r="L147" s="123"/>
      <c r="M147" s="128"/>
      <c r="P147" s="129">
        <f>SUM(P148:P177)</f>
        <v>0</v>
      </c>
      <c r="R147" s="129">
        <f>SUM(R148:R177)</f>
        <v>7.1084350000000004E-2</v>
      </c>
      <c r="T147" s="130">
        <f>SUM(T148:T177)</f>
        <v>0</v>
      </c>
      <c r="AR147" s="124" t="s">
        <v>82</v>
      </c>
      <c r="AT147" s="131" t="s">
        <v>72</v>
      </c>
      <c r="AU147" s="131" t="s">
        <v>80</v>
      </c>
      <c r="AY147" s="124" t="s">
        <v>132</v>
      </c>
      <c r="BK147" s="132">
        <f>SUM(BK148:BK177)</f>
        <v>0</v>
      </c>
    </row>
    <row r="148" spans="2:65" s="1" customFormat="1" ht="24.2" customHeight="1">
      <c r="B148" s="31"/>
      <c r="C148" s="135" t="s">
        <v>199</v>
      </c>
      <c r="D148" s="135" t="s">
        <v>135</v>
      </c>
      <c r="E148" s="136" t="s">
        <v>524</v>
      </c>
      <c r="F148" s="137" t="s">
        <v>525</v>
      </c>
      <c r="G148" s="138" t="s">
        <v>202</v>
      </c>
      <c r="H148" s="139">
        <v>28</v>
      </c>
      <c r="I148" s="140"/>
      <c r="J148" s="141">
        <f>ROUND(I148*H148,2)</f>
        <v>0</v>
      </c>
      <c r="K148" s="137" t="s">
        <v>357</v>
      </c>
      <c r="L148" s="31"/>
      <c r="M148" s="142" t="s">
        <v>1</v>
      </c>
      <c r="N148" s="143" t="s">
        <v>38</v>
      </c>
      <c r="P148" s="144">
        <f>O148*H148</f>
        <v>0</v>
      </c>
      <c r="Q148" s="144">
        <v>3.4000000000000002E-4</v>
      </c>
      <c r="R148" s="144">
        <f>Q148*H148</f>
        <v>9.5200000000000007E-3</v>
      </c>
      <c r="S148" s="144">
        <v>0</v>
      </c>
      <c r="T148" s="145">
        <f>S148*H148</f>
        <v>0</v>
      </c>
      <c r="AR148" s="146" t="s">
        <v>186</v>
      </c>
      <c r="AT148" s="146" t="s">
        <v>135</v>
      </c>
      <c r="AU148" s="146" t="s">
        <v>82</v>
      </c>
      <c r="AY148" s="16" t="s">
        <v>132</v>
      </c>
      <c r="BE148" s="147">
        <f>IF(N148="základní",J148,0)</f>
        <v>0</v>
      </c>
      <c r="BF148" s="147">
        <f>IF(N148="snížená",J148,0)</f>
        <v>0</v>
      </c>
      <c r="BG148" s="147">
        <f>IF(N148="zákl. přenesená",J148,0)</f>
        <v>0</v>
      </c>
      <c r="BH148" s="147">
        <f>IF(N148="sníž. přenesená",J148,0)</f>
        <v>0</v>
      </c>
      <c r="BI148" s="147">
        <f>IF(N148="nulová",J148,0)</f>
        <v>0</v>
      </c>
      <c r="BJ148" s="16" t="s">
        <v>80</v>
      </c>
      <c r="BK148" s="147">
        <f>ROUND(I148*H148,2)</f>
        <v>0</v>
      </c>
      <c r="BL148" s="16" t="s">
        <v>186</v>
      </c>
      <c r="BM148" s="146" t="s">
        <v>526</v>
      </c>
    </row>
    <row r="149" spans="2:65" s="1" customFormat="1" ht="19.5">
      <c r="B149" s="31"/>
      <c r="D149" s="148" t="s">
        <v>142</v>
      </c>
      <c r="F149" s="149" t="s">
        <v>527</v>
      </c>
      <c r="I149" s="150"/>
      <c r="L149" s="31"/>
      <c r="M149" s="151"/>
      <c r="T149" s="55"/>
      <c r="AT149" s="16" t="s">
        <v>142</v>
      </c>
      <c r="AU149" s="16" t="s">
        <v>82</v>
      </c>
    </row>
    <row r="150" spans="2:65" s="1" customFormat="1" ht="16.5" customHeight="1">
      <c r="B150" s="31"/>
      <c r="C150" s="172" t="s">
        <v>205</v>
      </c>
      <c r="D150" s="172" t="s">
        <v>206</v>
      </c>
      <c r="E150" s="173" t="s">
        <v>528</v>
      </c>
      <c r="F150" s="174" t="s">
        <v>529</v>
      </c>
      <c r="G150" s="175" t="s">
        <v>202</v>
      </c>
      <c r="H150" s="176">
        <v>28.84</v>
      </c>
      <c r="I150" s="177"/>
      <c r="J150" s="178">
        <f>ROUND(I150*H150,2)</f>
        <v>0</v>
      </c>
      <c r="K150" s="174" t="s">
        <v>357</v>
      </c>
      <c r="L150" s="179"/>
      <c r="M150" s="180" t="s">
        <v>1</v>
      </c>
      <c r="N150" s="181" t="s">
        <v>38</v>
      </c>
      <c r="P150" s="144">
        <f>O150*H150</f>
        <v>0</v>
      </c>
      <c r="Q150" s="144">
        <v>1.2999999999999999E-4</v>
      </c>
      <c r="R150" s="144">
        <f>Q150*H150</f>
        <v>3.7491999999999998E-3</v>
      </c>
      <c r="S150" s="144">
        <v>0</v>
      </c>
      <c r="T150" s="145">
        <f>S150*H150</f>
        <v>0</v>
      </c>
      <c r="AR150" s="146" t="s">
        <v>209</v>
      </c>
      <c r="AT150" s="146" t="s">
        <v>206</v>
      </c>
      <c r="AU150" s="146" t="s">
        <v>82</v>
      </c>
      <c r="AY150" s="16" t="s">
        <v>132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6" t="s">
        <v>80</v>
      </c>
      <c r="BK150" s="147">
        <f>ROUND(I150*H150,2)</f>
        <v>0</v>
      </c>
      <c r="BL150" s="16" t="s">
        <v>186</v>
      </c>
      <c r="BM150" s="146" t="s">
        <v>530</v>
      </c>
    </row>
    <row r="151" spans="2:65" s="1" customFormat="1">
      <c r="B151" s="31"/>
      <c r="D151" s="148" t="s">
        <v>142</v>
      </c>
      <c r="F151" s="149" t="s">
        <v>529</v>
      </c>
      <c r="I151" s="150"/>
      <c r="L151" s="31"/>
      <c r="M151" s="151"/>
      <c r="T151" s="55"/>
      <c r="AT151" s="16" t="s">
        <v>142</v>
      </c>
      <c r="AU151" s="16" t="s">
        <v>82</v>
      </c>
    </row>
    <row r="152" spans="2:65" s="13" customFormat="1">
      <c r="B152" s="158"/>
      <c r="D152" s="148" t="s">
        <v>144</v>
      </c>
      <c r="F152" s="160" t="s">
        <v>531</v>
      </c>
      <c r="H152" s="161">
        <v>28.84</v>
      </c>
      <c r="I152" s="162"/>
      <c r="L152" s="158"/>
      <c r="M152" s="163"/>
      <c r="T152" s="164"/>
      <c r="AT152" s="159" t="s">
        <v>144</v>
      </c>
      <c r="AU152" s="159" t="s">
        <v>82</v>
      </c>
      <c r="AV152" s="13" t="s">
        <v>82</v>
      </c>
      <c r="AW152" s="13" t="s">
        <v>4</v>
      </c>
      <c r="AX152" s="13" t="s">
        <v>80</v>
      </c>
      <c r="AY152" s="159" t="s">
        <v>132</v>
      </c>
    </row>
    <row r="153" spans="2:65" s="1" customFormat="1" ht="24.2" customHeight="1">
      <c r="B153" s="31"/>
      <c r="C153" s="135" t="s">
        <v>212</v>
      </c>
      <c r="D153" s="135" t="s">
        <v>135</v>
      </c>
      <c r="E153" s="136" t="s">
        <v>532</v>
      </c>
      <c r="F153" s="137" t="s">
        <v>533</v>
      </c>
      <c r="G153" s="138" t="s">
        <v>202</v>
      </c>
      <c r="H153" s="139">
        <v>36.765000000000001</v>
      </c>
      <c r="I153" s="140"/>
      <c r="J153" s="141">
        <f>ROUND(I153*H153,2)</f>
        <v>0</v>
      </c>
      <c r="K153" s="137" t="s">
        <v>357</v>
      </c>
      <c r="L153" s="31"/>
      <c r="M153" s="142" t="s">
        <v>1</v>
      </c>
      <c r="N153" s="143" t="s">
        <v>38</v>
      </c>
      <c r="P153" s="144">
        <f>O153*H153</f>
        <v>0</v>
      </c>
      <c r="Q153" s="144">
        <v>5.1000000000000004E-4</v>
      </c>
      <c r="R153" s="144">
        <f>Q153*H153</f>
        <v>1.875015E-2</v>
      </c>
      <c r="S153" s="144">
        <v>0</v>
      </c>
      <c r="T153" s="145">
        <f>S153*H153</f>
        <v>0</v>
      </c>
      <c r="AR153" s="146" t="s">
        <v>186</v>
      </c>
      <c r="AT153" s="146" t="s">
        <v>135</v>
      </c>
      <c r="AU153" s="146" t="s">
        <v>82</v>
      </c>
      <c r="AY153" s="16" t="s">
        <v>132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6" t="s">
        <v>80</v>
      </c>
      <c r="BK153" s="147">
        <f>ROUND(I153*H153,2)</f>
        <v>0</v>
      </c>
      <c r="BL153" s="16" t="s">
        <v>186</v>
      </c>
      <c r="BM153" s="146" t="s">
        <v>534</v>
      </c>
    </row>
    <row r="154" spans="2:65" s="1" customFormat="1" ht="19.5">
      <c r="B154" s="31"/>
      <c r="D154" s="148" t="s">
        <v>142</v>
      </c>
      <c r="F154" s="149" t="s">
        <v>535</v>
      </c>
      <c r="I154" s="150"/>
      <c r="L154" s="31"/>
      <c r="M154" s="151"/>
      <c r="T154" s="55"/>
      <c r="AT154" s="16" t="s">
        <v>142</v>
      </c>
      <c r="AU154" s="16" t="s">
        <v>82</v>
      </c>
    </row>
    <row r="155" spans="2:65" s="1" customFormat="1" ht="16.5" customHeight="1">
      <c r="B155" s="31"/>
      <c r="C155" s="172" t="s">
        <v>8</v>
      </c>
      <c r="D155" s="172" t="s">
        <v>206</v>
      </c>
      <c r="E155" s="173" t="s">
        <v>536</v>
      </c>
      <c r="F155" s="174" t="s">
        <v>537</v>
      </c>
      <c r="G155" s="175" t="s">
        <v>202</v>
      </c>
      <c r="H155" s="176">
        <v>25.75</v>
      </c>
      <c r="I155" s="177"/>
      <c r="J155" s="178">
        <f>ROUND(I155*H155,2)</f>
        <v>0</v>
      </c>
      <c r="K155" s="174" t="s">
        <v>357</v>
      </c>
      <c r="L155" s="179"/>
      <c r="M155" s="180" t="s">
        <v>1</v>
      </c>
      <c r="N155" s="181" t="s">
        <v>38</v>
      </c>
      <c r="P155" s="144">
        <f>O155*H155</f>
        <v>0</v>
      </c>
      <c r="Q155" s="144">
        <v>3.8000000000000002E-4</v>
      </c>
      <c r="R155" s="144">
        <f>Q155*H155</f>
        <v>9.7850000000000003E-3</v>
      </c>
      <c r="S155" s="144">
        <v>0</v>
      </c>
      <c r="T155" s="145">
        <f>S155*H155</f>
        <v>0</v>
      </c>
      <c r="AR155" s="146" t="s">
        <v>209</v>
      </c>
      <c r="AT155" s="146" t="s">
        <v>206</v>
      </c>
      <c r="AU155" s="146" t="s">
        <v>82</v>
      </c>
      <c r="AY155" s="16" t="s">
        <v>132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6" t="s">
        <v>80</v>
      </c>
      <c r="BK155" s="147">
        <f>ROUND(I155*H155,2)</f>
        <v>0</v>
      </c>
      <c r="BL155" s="16" t="s">
        <v>186</v>
      </c>
      <c r="BM155" s="146" t="s">
        <v>538</v>
      </c>
    </row>
    <row r="156" spans="2:65" s="1" customFormat="1">
      <c r="B156" s="31"/>
      <c r="D156" s="148" t="s">
        <v>142</v>
      </c>
      <c r="F156" s="149" t="s">
        <v>537</v>
      </c>
      <c r="I156" s="150"/>
      <c r="L156" s="31"/>
      <c r="M156" s="151"/>
      <c r="T156" s="55"/>
      <c r="AT156" s="16" t="s">
        <v>142</v>
      </c>
      <c r="AU156" s="16" t="s">
        <v>82</v>
      </c>
    </row>
    <row r="157" spans="2:65" s="13" customFormat="1">
      <c r="B157" s="158"/>
      <c r="D157" s="148" t="s">
        <v>144</v>
      </c>
      <c r="F157" s="160" t="s">
        <v>539</v>
      </c>
      <c r="H157" s="161">
        <v>25.75</v>
      </c>
      <c r="I157" s="162"/>
      <c r="L157" s="158"/>
      <c r="M157" s="163"/>
      <c r="T157" s="164"/>
      <c r="AT157" s="159" t="s">
        <v>144</v>
      </c>
      <c r="AU157" s="159" t="s">
        <v>82</v>
      </c>
      <c r="AV157" s="13" t="s">
        <v>82</v>
      </c>
      <c r="AW157" s="13" t="s">
        <v>4</v>
      </c>
      <c r="AX157" s="13" t="s">
        <v>80</v>
      </c>
      <c r="AY157" s="159" t="s">
        <v>132</v>
      </c>
    </row>
    <row r="158" spans="2:65" s="1" customFormat="1" ht="24.2" customHeight="1">
      <c r="B158" s="31"/>
      <c r="C158" s="135" t="s">
        <v>221</v>
      </c>
      <c r="D158" s="135" t="s">
        <v>135</v>
      </c>
      <c r="E158" s="136" t="s">
        <v>540</v>
      </c>
      <c r="F158" s="137" t="s">
        <v>541</v>
      </c>
      <c r="G158" s="138" t="s">
        <v>335</v>
      </c>
      <c r="H158" s="139">
        <v>12</v>
      </c>
      <c r="I158" s="140"/>
      <c r="J158" s="141">
        <f>ROUND(I158*H158,2)</f>
        <v>0</v>
      </c>
      <c r="K158" s="137" t="s">
        <v>357</v>
      </c>
      <c r="L158" s="31"/>
      <c r="M158" s="142" t="s">
        <v>1</v>
      </c>
      <c r="N158" s="143" t="s">
        <v>38</v>
      </c>
      <c r="P158" s="144">
        <f>O158*H158</f>
        <v>0</v>
      </c>
      <c r="Q158" s="144">
        <v>8.0000000000000007E-5</v>
      </c>
      <c r="R158" s="144">
        <f>Q158*H158</f>
        <v>9.6000000000000013E-4</v>
      </c>
      <c r="S158" s="144">
        <v>0</v>
      </c>
      <c r="T158" s="145">
        <f>S158*H158</f>
        <v>0</v>
      </c>
      <c r="AR158" s="146" t="s">
        <v>186</v>
      </c>
      <c r="AT158" s="146" t="s">
        <v>135</v>
      </c>
      <c r="AU158" s="146" t="s">
        <v>82</v>
      </c>
      <c r="AY158" s="16" t="s">
        <v>132</v>
      </c>
      <c r="BE158" s="147">
        <f>IF(N158="základní",J158,0)</f>
        <v>0</v>
      </c>
      <c r="BF158" s="147">
        <f>IF(N158="snížená",J158,0)</f>
        <v>0</v>
      </c>
      <c r="BG158" s="147">
        <f>IF(N158="zákl. přenesená",J158,0)</f>
        <v>0</v>
      </c>
      <c r="BH158" s="147">
        <f>IF(N158="sníž. přenesená",J158,0)</f>
        <v>0</v>
      </c>
      <c r="BI158" s="147">
        <f>IF(N158="nulová",J158,0)</f>
        <v>0</v>
      </c>
      <c r="BJ158" s="16" t="s">
        <v>80</v>
      </c>
      <c r="BK158" s="147">
        <f>ROUND(I158*H158,2)</f>
        <v>0</v>
      </c>
      <c r="BL158" s="16" t="s">
        <v>186</v>
      </c>
      <c r="BM158" s="146" t="s">
        <v>542</v>
      </c>
    </row>
    <row r="159" spans="2:65" s="1" customFormat="1">
      <c r="B159" s="31"/>
      <c r="D159" s="148" t="s">
        <v>142</v>
      </c>
      <c r="F159" s="149" t="s">
        <v>543</v>
      </c>
      <c r="I159" s="150"/>
      <c r="L159" s="31"/>
      <c r="M159" s="151"/>
      <c r="T159" s="55"/>
      <c r="AT159" s="16" t="s">
        <v>142</v>
      </c>
      <c r="AU159" s="16" t="s">
        <v>82</v>
      </c>
    </row>
    <row r="160" spans="2:65" s="1" customFormat="1" ht="37.9" customHeight="1">
      <c r="B160" s="31"/>
      <c r="C160" s="135" t="s">
        <v>227</v>
      </c>
      <c r="D160" s="135" t="s">
        <v>135</v>
      </c>
      <c r="E160" s="136" t="s">
        <v>544</v>
      </c>
      <c r="F160" s="137" t="s">
        <v>545</v>
      </c>
      <c r="G160" s="138" t="s">
        <v>202</v>
      </c>
      <c r="H160" s="139">
        <v>28</v>
      </c>
      <c r="I160" s="140"/>
      <c r="J160" s="141">
        <f>ROUND(I160*H160,2)</f>
        <v>0</v>
      </c>
      <c r="K160" s="137" t="s">
        <v>357</v>
      </c>
      <c r="L160" s="31"/>
      <c r="M160" s="142" t="s">
        <v>1</v>
      </c>
      <c r="N160" s="143" t="s">
        <v>38</v>
      </c>
      <c r="P160" s="144">
        <f>O160*H160</f>
        <v>0</v>
      </c>
      <c r="Q160" s="144">
        <v>5.0000000000000002E-5</v>
      </c>
      <c r="R160" s="144">
        <f>Q160*H160</f>
        <v>1.4E-3</v>
      </c>
      <c r="S160" s="144">
        <v>0</v>
      </c>
      <c r="T160" s="145">
        <f>S160*H160</f>
        <v>0</v>
      </c>
      <c r="AR160" s="146" t="s">
        <v>186</v>
      </c>
      <c r="AT160" s="146" t="s">
        <v>135</v>
      </c>
      <c r="AU160" s="146" t="s">
        <v>82</v>
      </c>
      <c r="AY160" s="16" t="s">
        <v>132</v>
      </c>
      <c r="BE160" s="147">
        <f>IF(N160="základní",J160,0)</f>
        <v>0</v>
      </c>
      <c r="BF160" s="147">
        <f>IF(N160="snížená",J160,0)</f>
        <v>0</v>
      </c>
      <c r="BG160" s="147">
        <f>IF(N160="zákl. přenesená",J160,0)</f>
        <v>0</v>
      </c>
      <c r="BH160" s="147">
        <f>IF(N160="sníž. přenesená",J160,0)</f>
        <v>0</v>
      </c>
      <c r="BI160" s="147">
        <f>IF(N160="nulová",J160,0)</f>
        <v>0</v>
      </c>
      <c r="BJ160" s="16" t="s">
        <v>80</v>
      </c>
      <c r="BK160" s="147">
        <f>ROUND(I160*H160,2)</f>
        <v>0</v>
      </c>
      <c r="BL160" s="16" t="s">
        <v>186</v>
      </c>
      <c r="BM160" s="146" t="s">
        <v>546</v>
      </c>
    </row>
    <row r="161" spans="2:65" s="1" customFormat="1" ht="29.25">
      <c r="B161" s="31"/>
      <c r="D161" s="148" t="s">
        <v>142</v>
      </c>
      <c r="F161" s="149" t="s">
        <v>547</v>
      </c>
      <c r="I161" s="150"/>
      <c r="L161" s="31"/>
      <c r="M161" s="151"/>
      <c r="T161" s="55"/>
      <c r="AT161" s="16" t="s">
        <v>142</v>
      </c>
      <c r="AU161" s="16" t="s">
        <v>82</v>
      </c>
    </row>
    <row r="162" spans="2:65" s="1" customFormat="1" ht="37.9" customHeight="1">
      <c r="B162" s="31"/>
      <c r="C162" s="135" t="s">
        <v>233</v>
      </c>
      <c r="D162" s="135" t="s">
        <v>135</v>
      </c>
      <c r="E162" s="136" t="s">
        <v>548</v>
      </c>
      <c r="F162" s="137" t="s">
        <v>549</v>
      </c>
      <c r="G162" s="138" t="s">
        <v>202</v>
      </c>
      <c r="H162" s="139">
        <v>25</v>
      </c>
      <c r="I162" s="140"/>
      <c r="J162" s="141">
        <f>ROUND(I162*H162,2)</f>
        <v>0</v>
      </c>
      <c r="K162" s="137" t="s">
        <v>357</v>
      </c>
      <c r="L162" s="31"/>
      <c r="M162" s="142" t="s">
        <v>1</v>
      </c>
      <c r="N162" s="143" t="s">
        <v>38</v>
      </c>
      <c r="P162" s="144">
        <f>O162*H162</f>
        <v>0</v>
      </c>
      <c r="Q162" s="144">
        <v>6.9999999999999994E-5</v>
      </c>
      <c r="R162" s="144">
        <f>Q162*H162</f>
        <v>1.7499999999999998E-3</v>
      </c>
      <c r="S162" s="144">
        <v>0</v>
      </c>
      <c r="T162" s="145">
        <f>S162*H162</f>
        <v>0</v>
      </c>
      <c r="AR162" s="146" t="s">
        <v>186</v>
      </c>
      <c r="AT162" s="146" t="s">
        <v>135</v>
      </c>
      <c r="AU162" s="146" t="s">
        <v>82</v>
      </c>
      <c r="AY162" s="16" t="s">
        <v>132</v>
      </c>
      <c r="BE162" s="147">
        <f>IF(N162="základní",J162,0)</f>
        <v>0</v>
      </c>
      <c r="BF162" s="147">
        <f>IF(N162="snížená",J162,0)</f>
        <v>0</v>
      </c>
      <c r="BG162" s="147">
        <f>IF(N162="zákl. přenesená",J162,0)</f>
        <v>0</v>
      </c>
      <c r="BH162" s="147">
        <f>IF(N162="sníž. přenesená",J162,0)</f>
        <v>0</v>
      </c>
      <c r="BI162" s="147">
        <f>IF(N162="nulová",J162,0)</f>
        <v>0</v>
      </c>
      <c r="BJ162" s="16" t="s">
        <v>80</v>
      </c>
      <c r="BK162" s="147">
        <f>ROUND(I162*H162,2)</f>
        <v>0</v>
      </c>
      <c r="BL162" s="16" t="s">
        <v>186</v>
      </c>
      <c r="BM162" s="146" t="s">
        <v>550</v>
      </c>
    </row>
    <row r="163" spans="2:65" s="1" customFormat="1" ht="29.25">
      <c r="B163" s="31"/>
      <c r="D163" s="148" t="s">
        <v>142</v>
      </c>
      <c r="F163" s="149" t="s">
        <v>551</v>
      </c>
      <c r="I163" s="150"/>
      <c r="L163" s="31"/>
      <c r="M163" s="151"/>
      <c r="T163" s="55"/>
      <c r="AT163" s="16" t="s">
        <v>142</v>
      </c>
      <c r="AU163" s="16" t="s">
        <v>82</v>
      </c>
    </row>
    <row r="164" spans="2:65" s="1" customFormat="1" ht="16.5" customHeight="1">
      <c r="B164" s="31"/>
      <c r="C164" s="135" t="s">
        <v>186</v>
      </c>
      <c r="D164" s="135" t="s">
        <v>135</v>
      </c>
      <c r="E164" s="136" t="s">
        <v>552</v>
      </c>
      <c r="F164" s="137" t="s">
        <v>553</v>
      </c>
      <c r="G164" s="138" t="s">
        <v>335</v>
      </c>
      <c r="H164" s="139">
        <v>12</v>
      </c>
      <c r="I164" s="140"/>
      <c r="J164" s="141">
        <f>ROUND(I164*H164,2)</f>
        <v>0</v>
      </c>
      <c r="K164" s="137" t="s">
        <v>357</v>
      </c>
      <c r="L164" s="31"/>
      <c r="M164" s="142" t="s">
        <v>1</v>
      </c>
      <c r="N164" s="143" t="s">
        <v>38</v>
      </c>
      <c r="P164" s="144">
        <f>O164*H164</f>
        <v>0</v>
      </c>
      <c r="Q164" s="144">
        <v>0</v>
      </c>
      <c r="R164" s="144">
        <f>Q164*H164</f>
        <v>0</v>
      </c>
      <c r="S164" s="144">
        <v>0</v>
      </c>
      <c r="T164" s="145">
        <f>S164*H164</f>
        <v>0</v>
      </c>
      <c r="AR164" s="146" t="s">
        <v>186</v>
      </c>
      <c r="AT164" s="146" t="s">
        <v>135</v>
      </c>
      <c r="AU164" s="146" t="s">
        <v>82</v>
      </c>
      <c r="AY164" s="16" t="s">
        <v>132</v>
      </c>
      <c r="BE164" s="147">
        <f>IF(N164="základní",J164,0)</f>
        <v>0</v>
      </c>
      <c r="BF164" s="147">
        <f>IF(N164="snížená",J164,0)</f>
        <v>0</v>
      </c>
      <c r="BG164" s="147">
        <f>IF(N164="zákl. přenesená",J164,0)</f>
        <v>0</v>
      </c>
      <c r="BH164" s="147">
        <f>IF(N164="sníž. přenesená",J164,0)</f>
        <v>0</v>
      </c>
      <c r="BI164" s="147">
        <f>IF(N164="nulová",J164,0)</f>
        <v>0</v>
      </c>
      <c r="BJ164" s="16" t="s">
        <v>80</v>
      </c>
      <c r="BK164" s="147">
        <f>ROUND(I164*H164,2)</f>
        <v>0</v>
      </c>
      <c r="BL164" s="16" t="s">
        <v>186</v>
      </c>
      <c r="BM164" s="146" t="s">
        <v>554</v>
      </c>
    </row>
    <row r="165" spans="2:65" s="1" customFormat="1" ht="19.5">
      <c r="B165" s="31"/>
      <c r="D165" s="148" t="s">
        <v>142</v>
      </c>
      <c r="F165" s="149" t="s">
        <v>555</v>
      </c>
      <c r="I165" s="150"/>
      <c r="L165" s="31"/>
      <c r="M165" s="151"/>
      <c r="T165" s="55"/>
      <c r="AT165" s="16" t="s">
        <v>142</v>
      </c>
      <c r="AU165" s="16" t="s">
        <v>82</v>
      </c>
    </row>
    <row r="166" spans="2:65" s="1" customFormat="1" ht="16.5" customHeight="1">
      <c r="B166" s="31"/>
      <c r="C166" s="135" t="s">
        <v>244</v>
      </c>
      <c r="D166" s="135" t="s">
        <v>135</v>
      </c>
      <c r="E166" s="136" t="s">
        <v>556</v>
      </c>
      <c r="F166" s="137" t="s">
        <v>557</v>
      </c>
      <c r="G166" s="138" t="s">
        <v>335</v>
      </c>
      <c r="H166" s="139">
        <v>2</v>
      </c>
      <c r="I166" s="140"/>
      <c r="J166" s="141">
        <f>ROUND(I166*H166,2)</f>
        <v>0</v>
      </c>
      <c r="K166" s="137" t="s">
        <v>357</v>
      </c>
      <c r="L166" s="31"/>
      <c r="M166" s="142" t="s">
        <v>1</v>
      </c>
      <c r="N166" s="143" t="s">
        <v>38</v>
      </c>
      <c r="P166" s="144">
        <f>O166*H166</f>
        <v>0</v>
      </c>
      <c r="Q166" s="144">
        <v>9.7000000000000005E-4</v>
      </c>
      <c r="R166" s="144">
        <f>Q166*H166</f>
        <v>1.9400000000000001E-3</v>
      </c>
      <c r="S166" s="144">
        <v>0</v>
      </c>
      <c r="T166" s="145">
        <f>S166*H166</f>
        <v>0</v>
      </c>
      <c r="AR166" s="146" t="s">
        <v>186</v>
      </c>
      <c r="AT166" s="146" t="s">
        <v>135</v>
      </c>
      <c r="AU166" s="146" t="s">
        <v>82</v>
      </c>
      <c r="AY166" s="16" t="s">
        <v>132</v>
      </c>
      <c r="BE166" s="147">
        <f>IF(N166="základní",J166,0)</f>
        <v>0</v>
      </c>
      <c r="BF166" s="147">
        <f>IF(N166="snížená",J166,0)</f>
        <v>0</v>
      </c>
      <c r="BG166" s="147">
        <f>IF(N166="zákl. přenesená",J166,0)</f>
        <v>0</v>
      </c>
      <c r="BH166" s="147">
        <f>IF(N166="sníž. přenesená",J166,0)</f>
        <v>0</v>
      </c>
      <c r="BI166" s="147">
        <f>IF(N166="nulová",J166,0)</f>
        <v>0</v>
      </c>
      <c r="BJ166" s="16" t="s">
        <v>80</v>
      </c>
      <c r="BK166" s="147">
        <f>ROUND(I166*H166,2)</f>
        <v>0</v>
      </c>
      <c r="BL166" s="16" t="s">
        <v>186</v>
      </c>
      <c r="BM166" s="146" t="s">
        <v>558</v>
      </c>
    </row>
    <row r="167" spans="2:65" s="1" customFormat="1">
      <c r="B167" s="31"/>
      <c r="D167" s="148" t="s">
        <v>142</v>
      </c>
      <c r="F167" s="149" t="s">
        <v>559</v>
      </c>
      <c r="I167" s="150"/>
      <c r="L167" s="31"/>
      <c r="M167" s="151"/>
      <c r="T167" s="55"/>
      <c r="AT167" s="16" t="s">
        <v>142</v>
      </c>
      <c r="AU167" s="16" t="s">
        <v>82</v>
      </c>
    </row>
    <row r="168" spans="2:65" s="1" customFormat="1" ht="21.75" customHeight="1">
      <c r="B168" s="31"/>
      <c r="C168" s="135" t="s">
        <v>249</v>
      </c>
      <c r="D168" s="135" t="s">
        <v>135</v>
      </c>
      <c r="E168" s="136" t="s">
        <v>560</v>
      </c>
      <c r="F168" s="137" t="s">
        <v>561</v>
      </c>
      <c r="G168" s="138" t="s">
        <v>335</v>
      </c>
      <c r="H168" s="139">
        <v>2</v>
      </c>
      <c r="I168" s="140"/>
      <c r="J168" s="141">
        <f>ROUND(I168*H168,2)</f>
        <v>0</v>
      </c>
      <c r="K168" s="137" t="s">
        <v>357</v>
      </c>
      <c r="L168" s="31"/>
      <c r="M168" s="142" t="s">
        <v>1</v>
      </c>
      <c r="N168" s="143" t="s">
        <v>38</v>
      </c>
      <c r="P168" s="144">
        <f>O168*H168</f>
        <v>0</v>
      </c>
      <c r="Q168" s="144">
        <v>6.0999999999999997E-4</v>
      </c>
      <c r="R168" s="144">
        <f>Q168*H168</f>
        <v>1.2199999999999999E-3</v>
      </c>
      <c r="S168" s="144">
        <v>0</v>
      </c>
      <c r="T168" s="145">
        <f>S168*H168</f>
        <v>0</v>
      </c>
      <c r="AR168" s="146" t="s">
        <v>186</v>
      </c>
      <c r="AT168" s="146" t="s">
        <v>135</v>
      </c>
      <c r="AU168" s="146" t="s">
        <v>82</v>
      </c>
      <c r="AY168" s="16" t="s">
        <v>132</v>
      </c>
      <c r="BE168" s="147">
        <f>IF(N168="základní",J168,0)</f>
        <v>0</v>
      </c>
      <c r="BF168" s="147">
        <f>IF(N168="snížená",J168,0)</f>
        <v>0</v>
      </c>
      <c r="BG168" s="147">
        <f>IF(N168="zákl. přenesená",J168,0)</f>
        <v>0</v>
      </c>
      <c r="BH168" s="147">
        <f>IF(N168="sníž. přenesená",J168,0)</f>
        <v>0</v>
      </c>
      <c r="BI168" s="147">
        <f>IF(N168="nulová",J168,0)</f>
        <v>0</v>
      </c>
      <c r="BJ168" s="16" t="s">
        <v>80</v>
      </c>
      <c r="BK168" s="147">
        <f>ROUND(I168*H168,2)</f>
        <v>0</v>
      </c>
      <c r="BL168" s="16" t="s">
        <v>186</v>
      </c>
      <c r="BM168" s="146" t="s">
        <v>562</v>
      </c>
    </row>
    <row r="169" spans="2:65" s="1" customFormat="1" ht="19.5">
      <c r="B169" s="31"/>
      <c r="D169" s="148" t="s">
        <v>142</v>
      </c>
      <c r="F169" s="149" t="s">
        <v>563</v>
      </c>
      <c r="I169" s="150"/>
      <c r="L169" s="31"/>
      <c r="M169" s="151"/>
      <c r="T169" s="55"/>
      <c r="AT169" s="16" t="s">
        <v>142</v>
      </c>
      <c r="AU169" s="16" t="s">
        <v>82</v>
      </c>
    </row>
    <row r="170" spans="2:65" s="1" customFormat="1" ht="16.5" customHeight="1">
      <c r="B170" s="31"/>
      <c r="C170" s="172" t="s">
        <v>253</v>
      </c>
      <c r="D170" s="172" t="s">
        <v>206</v>
      </c>
      <c r="E170" s="173" t="s">
        <v>564</v>
      </c>
      <c r="F170" s="174" t="s">
        <v>565</v>
      </c>
      <c r="G170" s="175" t="s">
        <v>335</v>
      </c>
      <c r="H170" s="176">
        <v>2</v>
      </c>
      <c r="I170" s="177"/>
      <c r="J170" s="178">
        <f>ROUND(I170*H170,2)</f>
        <v>0</v>
      </c>
      <c r="K170" s="174" t="s">
        <v>357</v>
      </c>
      <c r="L170" s="179"/>
      <c r="M170" s="180" t="s">
        <v>1</v>
      </c>
      <c r="N170" s="181" t="s">
        <v>38</v>
      </c>
      <c r="P170" s="144">
        <f>O170*H170</f>
        <v>0</v>
      </c>
      <c r="Q170" s="144">
        <v>1.3999999999999999E-4</v>
      </c>
      <c r="R170" s="144">
        <f>Q170*H170</f>
        <v>2.7999999999999998E-4</v>
      </c>
      <c r="S170" s="144">
        <v>0</v>
      </c>
      <c r="T170" s="145">
        <f>S170*H170</f>
        <v>0</v>
      </c>
      <c r="AR170" s="146" t="s">
        <v>209</v>
      </c>
      <c r="AT170" s="146" t="s">
        <v>206</v>
      </c>
      <c r="AU170" s="146" t="s">
        <v>82</v>
      </c>
      <c r="AY170" s="16" t="s">
        <v>132</v>
      </c>
      <c r="BE170" s="147">
        <f>IF(N170="základní",J170,0)</f>
        <v>0</v>
      </c>
      <c r="BF170" s="147">
        <f>IF(N170="snížená",J170,0)</f>
        <v>0</v>
      </c>
      <c r="BG170" s="147">
        <f>IF(N170="zákl. přenesená",J170,0)</f>
        <v>0</v>
      </c>
      <c r="BH170" s="147">
        <f>IF(N170="sníž. přenesená",J170,0)</f>
        <v>0</v>
      </c>
      <c r="BI170" s="147">
        <f>IF(N170="nulová",J170,0)</f>
        <v>0</v>
      </c>
      <c r="BJ170" s="16" t="s">
        <v>80</v>
      </c>
      <c r="BK170" s="147">
        <f>ROUND(I170*H170,2)</f>
        <v>0</v>
      </c>
      <c r="BL170" s="16" t="s">
        <v>186</v>
      </c>
      <c r="BM170" s="146" t="s">
        <v>566</v>
      </c>
    </row>
    <row r="171" spans="2:65" s="1" customFormat="1">
      <c r="B171" s="31"/>
      <c r="D171" s="148" t="s">
        <v>142</v>
      </c>
      <c r="F171" s="149" t="s">
        <v>565</v>
      </c>
      <c r="I171" s="150"/>
      <c r="L171" s="31"/>
      <c r="M171" s="151"/>
      <c r="T171" s="55"/>
      <c r="AT171" s="16" t="s">
        <v>142</v>
      </c>
      <c r="AU171" s="16" t="s">
        <v>82</v>
      </c>
    </row>
    <row r="172" spans="2:65" s="1" customFormat="1" ht="24.2" customHeight="1">
      <c r="B172" s="31"/>
      <c r="C172" s="135" t="s">
        <v>257</v>
      </c>
      <c r="D172" s="135" t="s">
        <v>135</v>
      </c>
      <c r="E172" s="136" t="s">
        <v>567</v>
      </c>
      <c r="F172" s="137" t="s">
        <v>568</v>
      </c>
      <c r="G172" s="138" t="s">
        <v>202</v>
      </c>
      <c r="H172" s="139">
        <v>53</v>
      </c>
      <c r="I172" s="140"/>
      <c r="J172" s="141">
        <f>ROUND(I172*H172,2)</f>
        <v>0</v>
      </c>
      <c r="K172" s="137" t="s">
        <v>357</v>
      </c>
      <c r="L172" s="31"/>
      <c r="M172" s="142" t="s">
        <v>1</v>
      </c>
      <c r="N172" s="143" t="s">
        <v>38</v>
      </c>
      <c r="P172" s="144">
        <f>O172*H172</f>
        <v>0</v>
      </c>
      <c r="Q172" s="144">
        <v>4.0000000000000002E-4</v>
      </c>
      <c r="R172" s="144">
        <f>Q172*H172</f>
        <v>2.12E-2</v>
      </c>
      <c r="S172" s="144">
        <v>0</v>
      </c>
      <c r="T172" s="145">
        <f>S172*H172</f>
        <v>0</v>
      </c>
      <c r="AR172" s="146" t="s">
        <v>186</v>
      </c>
      <c r="AT172" s="146" t="s">
        <v>135</v>
      </c>
      <c r="AU172" s="146" t="s">
        <v>82</v>
      </c>
      <c r="AY172" s="16" t="s">
        <v>132</v>
      </c>
      <c r="BE172" s="147">
        <f>IF(N172="základní",J172,0)</f>
        <v>0</v>
      </c>
      <c r="BF172" s="147">
        <f>IF(N172="snížená",J172,0)</f>
        <v>0</v>
      </c>
      <c r="BG172" s="147">
        <f>IF(N172="zákl. přenesená",J172,0)</f>
        <v>0</v>
      </c>
      <c r="BH172" s="147">
        <f>IF(N172="sníž. přenesená",J172,0)</f>
        <v>0</v>
      </c>
      <c r="BI172" s="147">
        <f>IF(N172="nulová",J172,0)</f>
        <v>0</v>
      </c>
      <c r="BJ172" s="16" t="s">
        <v>80</v>
      </c>
      <c r="BK172" s="147">
        <f>ROUND(I172*H172,2)</f>
        <v>0</v>
      </c>
      <c r="BL172" s="16" t="s">
        <v>186</v>
      </c>
      <c r="BM172" s="146" t="s">
        <v>569</v>
      </c>
    </row>
    <row r="173" spans="2:65" s="1" customFormat="1" ht="29.25">
      <c r="B173" s="31"/>
      <c r="D173" s="148" t="s">
        <v>142</v>
      </c>
      <c r="F173" s="149" t="s">
        <v>570</v>
      </c>
      <c r="I173" s="150"/>
      <c r="L173" s="31"/>
      <c r="M173" s="151"/>
      <c r="T173" s="55"/>
      <c r="AT173" s="16" t="s">
        <v>142</v>
      </c>
      <c r="AU173" s="16" t="s">
        <v>82</v>
      </c>
    </row>
    <row r="174" spans="2:65" s="1" customFormat="1" ht="21.75" customHeight="1">
      <c r="B174" s="31"/>
      <c r="C174" s="135" t="s">
        <v>7</v>
      </c>
      <c r="D174" s="135" t="s">
        <v>135</v>
      </c>
      <c r="E174" s="136" t="s">
        <v>571</v>
      </c>
      <c r="F174" s="137" t="s">
        <v>572</v>
      </c>
      <c r="G174" s="138" t="s">
        <v>202</v>
      </c>
      <c r="H174" s="139">
        <v>53</v>
      </c>
      <c r="I174" s="140"/>
      <c r="J174" s="141">
        <f>ROUND(I174*H174,2)</f>
        <v>0</v>
      </c>
      <c r="K174" s="137" t="s">
        <v>357</v>
      </c>
      <c r="L174" s="31"/>
      <c r="M174" s="142" t="s">
        <v>1</v>
      </c>
      <c r="N174" s="143" t="s">
        <v>38</v>
      </c>
      <c r="P174" s="144">
        <f>O174*H174</f>
        <v>0</v>
      </c>
      <c r="Q174" s="144">
        <v>1.0000000000000001E-5</v>
      </c>
      <c r="R174" s="144">
        <f>Q174*H174</f>
        <v>5.3000000000000009E-4</v>
      </c>
      <c r="S174" s="144">
        <v>0</v>
      </c>
      <c r="T174" s="145">
        <f>S174*H174</f>
        <v>0</v>
      </c>
      <c r="AR174" s="146" t="s">
        <v>186</v>
      </c>
      <c r="AT174" s="146" t="s">
        <v>135</v>
      </c>
      <c r="AU174" s="146" t="s">
        <v>82</v>
      </c>
      <c r="AY174" s="16" t="s">
        <v>132</v>
      </c>
      <c r="BE174" s="147">
        <f>IF(N174="základní",J174,0)</f>
        <v>0</v>
      </c>
      <c r="BF174" s="147">
        <f>IF(N174="snížená",J174,0)</f>
        <v>0</v>
      </c>
      <c r="BG174" s="147">
        <f>IF(N174="zákl. přenesená",J174,0)</f>
        <v>0</v>
      </c>
      <c r="BH174" s="147">
        <f>IF(N174="sníž. přenesená",J174,0)</f>
        <v>0</v>
      </c>
      <c r="BI174" s="147">
        <f>IF(N174="nulová",J174,0)</f>
        <v>0</v>
      </c>
      <c r="BJ174" s="16" t="s">
        <v>80</v>
      </c>
      <c r="BK174" s="147">
        <f>ROUND(I174*H174,2)</f>
        <v>0</v>
      </c>
      <c r="BL174" s="16" t="s">
        <v>186</v>
      </c>
      <c r="BM174" s="146" t="s">
        <v>573</v>
      </c>
    </row>
    <row r="175" spans="2:65" s="1" customFormat="1" ht="19.5">
      <c r="B175" s="31"/>
      <c r="D175" s="148" t="s">
        <v>142</v>
      </c>
      <c r="F175" s="149" t="s">
        <v>574</v>
      </c>
      <c r="I175" s="150"/>
      <c r="L175" s="31"/>
      <c r="M175" s="151"/>
      <c r="T175" s="55"/>
      <c r="AT175" s="16" t="s">
        <v>142</v>
      </c>
      <c r="AU175" s="16" t="s">
        <v>82</v>
      </c>
    </row>
    <row r="176" spans="2:65" s="1" customFormat="1" ht="24.2" customHeight="1">
      <c r="B176" s="31"/>
      <c r="C176" s="135" t="s">
        <v>575</v>
      </c>
      <c r="D176" s="135" t="s">
        <v>135</v>
      </c>
      <c r="E176" s="136" t="s">
        <v>576</v>
      </c>
      <c r="F176" s="137" t="s">
        <v>577</v>
      </c>
      <c r="G176" s="138" t="s">
        <v>179</v>
      </c>
      <c r="H176" s="139">
        <v>7.0999999999999994E-2</v>
      </c>
      <c r="I176" s="140"/>
      <c r="J176" s="141">
        <f>ROUND(I176*H176,2)</f>
        <v>0</v>
      </c>
      <c r="K176" s="137" t="s">
        <v>357</v>
      </c>
      <c r="L176" s="31"/>
      <c r="M176" s="142" t="s">
        <v>1</v>
      </c>
      <c r="N176" s="143" t="s">
        <v>38</v>
      </c>
      <c r="P176" s="144">
        <f>O176*H176</f>
        <v>0</v>
      </c>
      <c r="Q176" s="144">
        <v>0</v>
      </c>
      <c r="R176" s="144">
        <f>Q176*H176</f>
        <v>0</v>
      </c>
      <c r="S176" s="144">
        <v>0</v>
      </c>
      <c r="T176" s="145">
        <f>S176*H176</f>
        <v>0</v>
      </c>
      <c r="AR176" s="146" t="s">
        <v>186</v>
      </c>
      <c r="AT176" s="146" t="s">
        <v>135</v>
      </c>
      <c r="AU176" s="146" t="s">
        <v>82</v>
      </c>
      <c r="AY176" s="16" t="s">
        <v>132</v>
      </c>
      <c r="BE176" s="147">
        <f>IF(N176="základní",J176,0)</f>
        <v>0</v>
      </c>
      <c r="BF176" s="147">
        <f>IF(N176="snížená",J176,0)</f>
        <v>0</v>
      </c>
      <c r="BG176" s="147">
        <f>IF(N176="zákl. přenesená",J176,0)</f>
        <v>0</v>
      </c>
      <c r="BH176" s="147">
        <f>IF(N176="sníž. přenesená",J176,0)</f>
        <v>0</v>
      </c>
      <c r="BI176" s="147">
        <f>IF(N176="nulová",J176,0)</f>
        <v>0</v>
      </c>
      <c r="BJ176" s="16" t="s">
        <v>80</v>
      </c>
      <c r="BK176" s="147">
        <f>ROUND(I176*H176,2)</f>
        <v>0</v>
      </c>
      <c r="BL176" s="16" t="s">
        <v>186</v>
      </c>
      <c r="BM176" s="146" t="s">
        <v>578</v>
      </c>
    </row>
    <row r="177" spans="2:65" s="1" customFormat="1" ht="29.25">
      <c r="B177" s="31"/>
      <c r="D177" s="148" t="s">
        <v>142</v>
      </c>
      <c r="F177" s="149" t="s">
        <v>579</v>
      </c>
      <c r="I177" s="150"/>
      <c r="L177" s="31"/>
      <c r="M177" s="151"/>
      <c r="T177" s="55"/>
      <c r="AT177" s="16" t="s">
        <v>142</v>
      </c>
      <c r="AU177" s="16" t="s">
        <v>82</v>
      </c>
    </row>
    <row r="178" spans="2:65" s="11" customFormat="1" ht="22.9" customHeight="1">
      <c r="B178" s="123"/>
      <c r="D178" s="124" t="s">
        <v>72</v>
      </c>
      <c r="E178" s="133" t="s">
        <v>580</v>
      </c>
      <c r="F178" s="133" t="s">
        <v>581</v>
      </c>
      <c r="I178" s="126"/>
      <c r="J178" s="134">
        <f>BK178</f>
        <v>0</v>
      </c>
      <c r="L178" s="123"/>
      <c r="M178" s="128"/>
      <c r="P178" s="129">
        <f>SUM(P179:P200)</f>
        <v>0</v>
      </c>
      <c r="R178" s="129">
        <f>SUM(R179:R200)</f>
        <v>0.32175000000000009</v>
      </c>
      <c r="T178" s="130">
        <f>SUM(T179:T200)</f>
        <v>0</v>
      </c>
      <c r="AR178" s="124" t="s">
        <v>82</v>
      </c>
      <c r="AT178" s="131" t="s">
        <v>72</v>
      </c>
      <c r="AU178" s="131" t="s">
        <v>80</v>
      </c>
      <c r="AY178" s="124" t="s">
        <v>132</v>
      </c>
      <c r="BK178" s="132">
        <f>SUM(BK179:BK200)</f>
        <v>0</v>
      </c>
    </row>
    <row r="179" spans="2:65" s="1" customFormat="1" ht="24.2" customHeight="1">
      <c r="B179" s="31"/>
      <c r="C179" s="135" t="s">
        <v>582</v>
      </c>
      <c r="D179" s="135" t="s">
        <v>135</v>
      </c>
      <c r="E179" s="136" t="s">
        <v>583</v>
      </c>
      <c r="F179" s="137" t="s">
        <v>584</v>
      </c>
      <c r="G179" s="138" t="s">
        <v>585</v>
      </c>
      <c r="H179" s="139">
        <v>2</v>
      </c>
      <c r="I179" s="140"/>
      <c r="J179" s="141">
        <f>ROUND(I179*H179,2)</f>
        <v>0</v>
      </c>
      <c r="K179" s="137" t="s">
        <v>357</v>
      </c>
      <c r="L179" s="31"/>
      <c r="M179" s="142" t="s">
        <v>1</v>
      </c>
      <c r="N179" s="143" t="s">
        <v>38</v>
      </c>
      <c r="P179" s="144">
        <f>O179*H179</f>
        <v>0</v>
      </c>
      <c r="Q179" s="144">
        <v>1.6570000000000001E-2</v>
      </c>
      <c r="R179" s="144">
        <f>Q179*H179</f>
        <v>3.3140000000000003E-2</v>
      </c>
      <c r="S179" s="144">
        <v>0</v>
      </c>
      <c r="T179" s="145">
        <f>S179*H179</f>
        <v>0</v>
      </c>
      <c r="AR179" s="146" t="s">
        <v>186</v>
      </c>
      <c r="AT179" s="146" t="s">
        <v>135</v>
      </c>
      <c r="AU179" s="146" t="s">
        <v>82</v>
      </c>
      <c r="AY179" s="16" t="s">
        <v>132</v>
      </c>
      <c r="BE179" s="147">
        <f>IF(N179="základní",J179,0)</f>
        <v>0</v>
      </c>
      <c r="BF179" s="147">
        <f>IF(N179="snížená",J179,0)</f>
        <v>0</v>
      </c>
      <c r="BG179" s="147">
        <f>IF(N179="zákl. přenesená",J179,0)</f>
        <v>0</v>
      </c>
      <c r="BH179" s="147">
        <f>IF(N179="sníž. přenesená",J179,0)</f>
        <v>0</v>
      </c>
      <c r="BI179" s="147">
        <f>IF(N179="nulová",J179,0)</f>
        <v>0</v>
      </c>
      <c r="BJ179" s="16" t="s">
        <v>80</v>
      </c>
      <c r="BK179" s="147">
        <f>ROUND(I179*H179,2)</f>
        <v>0</v>
      </c>
      <c r="BL179" s="16" t="s">
        <v>186</v>
      </c>
      <c r="BM179" s="146" t="s">
        <v>586</v>
      </c>
    </row>
    <row r="180" spans="2:65" s="1" customFormat="1" ht="19.5">
      <c r="B180" s="31"/>
      <c r="D180" s="148" t="s">
        <v>142</v>
      </c>
      <c r="F180" s="149" t="s">
        <v>587</v>
      </c>
      <c r="I180" s="150"/>
      <c r="L180" s="31"/>
      <c r="M180" s="151"/>
      <c r="T180" s="55"/>
      <c r="AT180" s="16" t="s">
        <v>142</v>
      </c>
      <c r="AU180" s="16" t="s">
        <v>82</v>
      </c>
    </row>
    <row r="181" spans="2:65" s="1" customFormat="1" ht="24.2" customHeight="1">
      <c r="B181" s="31"/>
      <c r="C181" s="135" t="s">
        <v>265</v>
      </c>
      <c r="D181" s="135" t="s">
        <v>135</v>
      </c>
      <c r="E181" s="136" t="s">
        <v>588</v>
      </c>
      <c r="F181" s="137" t="s">
        <v>589</v>
      </c>
      <c r="G181" s="138" t="s">
        <v>585</v>
      </c>
      <c r="H181" s="139">
        <v>2</v>
      </c>
      <c r="I181" s="140"/>
      <c r="J181" s="141">
        <f>ROUND(I181*H181,2)</f>
        <v>0</v>
      </c>
      <c r="K181" s="137" t="s">
        <v>357</v>
      </c>
      <c r="L181" s="31"/>
      <c r="M181" s="142" t="s">
        <v>1</v>
      </c>
      <c r="N181" s="143" t="s">
        <v>38</v>
      </c>
      <c r="P181" s="144">
        <f>O181*H181</f>
        <v>0</v>
      </c>
      <c r="Q181" s="144">
        <v>1.797E-2</v>
      </c>
      <c r="R181" s="144">
        <f>Q181*H181</f>
        <v>3.594E-2</v>
      </c>
      <c r="S181" s="144">
        <v>0</v>
      </c>
      <c r="T181" s="145">
        <f>S181*H181</f>
        <v>0</v>
      </c>
      <c r="AR181" s="146" t="s">
        <v>186</v>
      </c>
      <c r="AT181" s="146" t="s">
        <v>135</v>
      </c>
      <c r="AU181" s="146" t="s">
        <v>82</v>
      </c>
      <c r="AY181" s="16" t="s">
        <v>132</v>
      </c>
      <c r="BE181" s="147">
        <f>IF(N181="základní",J181,0)</f>
        <v>0</v>
      </c>
      <c r="BF181" s="147">
        <f>IF(N181="snížená",J181,0)</f>
        <v>0</v>
      </c>
      <c r="BG181" s="147">
        <f>IF(N181="zákl. přenesená",J181,0)</f>
        <v>0</v>
      </c>
      <c r="BH181" s="147">
        <f>IF(N181="sníž. přenesená",J181,0)</f>
        <v>0</v>
      </c>
      <c r="BI181" s="147">
        <f>IF(N181="nulová",J181,0)</f>
        <v>0</v>
      </c>
      <c r="BJ181" s="16" t="s">
        <v>80</v>
      </c>
      <c r="BK181" s="147">
        <f>ROUND(I181*H181,2)</f>
        <v>0</v>
      </c>
      <c r="BL181" s="16" t="s">
        <v>186</v>
      </c>
      <c r="BM181" s="146" t="s">
        <v>590</v>
      </c>
    </row>
    <row r="182" spans="2:65" s="1" customFormat="1" ht="29.25">
      <c r="B182" s="31"/>
      <c r="D182" s="148" t="s">
        <v>142</v>
      </c>
      <c r="F182" s="149" t="s">
        <v>591</v>
      </c>
      <c r="I182" s="150"/>
      <c r="L182" s="31"/>
      <c r="M182" s="151"/>
      <c r="T182" s="55"/>
      <c r="AT182" s="16" t="s">
        <v>142</v>
      </c>
      <c r="AU182" s="16" t="s">
        <v>82</v>
      </c>
    </row>
    <row r="183" spans="2:65" s="1" customFormat="1" ht="21.75" customHeight="1">
      <c r="B183" s="31"/>
      <c r="C183" s="135" t="s">
        <v>271</v>
      </c>
      <c r="D183" s="135" t="s">
        <v>135</v>
      </c>
      <c r="E183" s="136" t="s">
        <v>592</v>
      </c>
      <c r="F183" s="137" t="s">
        <v>593</v>
      </c>
      <c r="G183" s="138" t="s">
        <v>585</v>
      </c>
      <c r="H183" s="139">
        <v>2</v>
      </c>
      <c r="I183" s="140"/>
      <c r="J183" s="141">
        <f>ROUND(I183*H183,2)</f>
        <v>0</v>
      </c>
      <c r="K183" s="137" t="s">
        <v>357</v>
      </c>
      <c r="L183" s="31"/>
      <c r="M183" s="142" t="s">
        <v>1</v>
      </c>
      <c r="N183" s="143" t="s">
        <v>38</v>
      </c>
      <c r="P183" s="144">
        <f>O183*H183</f>
        <v>0</v>
      </c>
      <c r="Q183" s="144">
        <v>1.452E-2</v>
      </c>
      <c r="R183" s="144">
        <f>Q183*H183</f>
        <v>2.904E-2</v>
      </c>
      <c r="S183" s="144">
        <v>0</v>
      </c>
      <c r="T183" s="145">
        <f>S183*H183</f>
        <v>0</v>
      </c>
      <c r="AR183" s="146" t="s">
        <v>186</v>
      </c>
      <c r="AT183" s="146" t="s">
        <v>135</v>
      </c>
      <c r="AU183" s="146" t="s">
        <v>82</v>
      </c>
      <c r="AY183" s="16" t="s">
        <v>132</v>
      </c>
      <c r="BE183" s="147">
        <f>IF(N183="základní",J183,0)</f>
        <v>0</v>
      </c>
      <c r="BF183" s="147">
        <f>IF(N183="snížená",J183,0)</f>
        <v>0</v>
      </c>
      <c r="BG183" s="147">
        <f>IF(N183="zákl. přenesená",J183,0)</f>
        <v>0</v>
      </c>
      <c r="BH183" s="147">
        <f>IF(N183="sníž. přenesená",J183,0)</f>
        <v>0</v>
      </c>
      <c r="BI183" s="147">
        <f>IF(N183="nulová",J183,0)</f>
        <v>0</v>
      </c>
      <c r="BJ183" s="16" t="s">
        <v>80</v>
      </c>
      <c r="BK183" s="147">
        <f>ROUND(I183*H183,2)</f>
        <v>0</v>
      </c>
      <c r="BL183" s="16" t="s">
        <v>186</v>
      </c>
      <c r="BM183" s="146" t="s">
        <v>594</v>
      </c>
    </row>
    <row r="184" spans="2:65" s="1" customFormat="1">
      <c r="B184" s="31"/>
      <c r="D184" s="148" t="s">
        <v>142</v>
      </c>
      <c r="F184" s="149" t="s">
        <v>595</v>
      </c>
      <c r="I184" s="150"/>
      <c r="L184" s="31"/>
      <c r="M184" s="151"/>
      <c r="T184" s="55"/>
      <c r="AT184" s="16" t="s">
        <v>142</v>
      </c>
      <c r="AU184" s="16" t="s">
        <v>82</v>
      </c>
    </row>
    <row r="185" spans="2:65" s="1" customFormat="1" ht="33" customHeight="1">
      <c r="B185" s="31"/>
      <c r="C185" s="135" t="s">
        <v>276</v>
      </c>
      <c r="D185" s="135" t="s">
        <v>135</v>
      </c>
      <c r="E185" s="136" t="s">
        <v>596</v>
      </c>
      <c r="F185" s="137" t="s">
        <v>597</v>
      </c>
      <c r="G185" s="138" t="s">
        <v>585</v>
      </c>
      <c r="H185" s="139">
        <v>2</v>
      </c>
      <c r="I185" s="140"/>
      <c r="J185" s="141">
        <f>ROUND(I185*H185,2)</f>
        <v>0</v>
      </c>
      <c r="K185" s="137" t="s">
        <v>357</v>
      </c>
      <c r="L185" s="31"/>
      <c r="M185" s="142" t="s">
        <v>1</v>
      </c>
      <c r="N185" s="143" t="s">
        <v>38</v>
      </c>
      <c r="P185" s="144">
        <f>O185*H185</f>
        <v>0</v>
      </c>
      <c r="Q185" s="144">
        <v>3.2370000000000003E-2</v>
      </c>
      <c r="R185" s="144">
        <f>Q185*H185</f>
        <v>6.4740000000000006E-2</v>
      </c>
      <c r="S185" s="144">
        <v>0</v>
      </c>
      <c r="T185" s="145">
        <f>S185*H185</f>
        <v>0</v>
      </c>
      <c r="AR185" s="146" t="s">
        <v>186</v>
      </c>
      <c r="AT185" s="146" t="s">
        <v>135</v>
      </c>
      <c r="AU185" s="146" t="s">
        <v>82</v>
      </c>
      <c r="AY185" s="16" t="s">
        <v>132</v>
      </c>
      <c r="BE185" s="147">
        <f>IF(N185="základní",J185,0)</f>
        <v>0</v>
      </c>
      <c r="BF185" s="147">
        <f>IF(N185="snížená",J185,0)</f>
        <v>0</v>
      </c>
      <c r="BG185" s="147">
        <f>IF(N185="zákl. přenesená",J185,0)</f>
        <v>0</v>
      </c>
      <c r="BH185" s="147">
        <f>IF(N185="sníž. přenesená",J185,0)</f>
        <v>0</v>
      </c>
      <c r="BI185" s="147">
        <f>IF(N185="nulová",J185,0)</f>
        <v>0</v>
      </c>
      <c r="BJ185" s="16" t="s">
        <v>80</v>
      </c>
      <c r="BK185" s="147">
        <f>ROUND(I185*H185,2)</f>
        <v>0</v>
      </c>
      <c r="BL185" s="16" t="s">
        <v>186</v>
      </c>
      <c r="BM185" s="146" t="s">
        <v>598</v>
      </c>
    </row>
    <row r="186" spans="2:65" s="1" customFormat="1" ht="29.25">
      <c r="B186" s="31"/>
      <c r="D186" s="148" t="s">
        <v>142</v>
      </c>
      <c r="F186" s="149" t="s">
        <v>599</v>
      </c>
      <c r="I186" s="150"/>
      <c r="L186" s="31"/>
      <c r="M186" s="151"/>
      <c r="T186" s="55"/>
      <c r="AT186" s="16" t="s">
        <v>142</v>
      </c>
      <c r="AU186" s="16" t="s">
        <v>82</v>
      </c>
    </row>
    <row r="187" spans="2:65" s="1" customFormat="1" ht="33" customHeight="1">
      <c r="B187" s="31"/>
      <c r="C187" s="135" t="s">
        <v>281</v>
      </c>
      <c r="D187" s="135" t="s">
        <v>135</v>
      </c>
      <c r="E187" s="136" t="s">
        <v>600</v>
      </c>
      <c r="F187" s="137" t="s">
        <v>601</v>
      </c>
      <c r="G187" s="138" t="s">
        <v>585</v>
      </c>
      <c r="H187" s="139">
        <v>1</v>
      </c>
      <c r="I187" s="140"/>
      <c r="J187" s="141">
        <f>ROUND(I187*H187,2)</f>
        <v>0</v>
      </c>
      <c r="K187" s="137" t="s">
        <v>357</v>
      </c>
      <c r="L187" s="31"/>
      <c r="M187" s="142" t="s">
        <v>1</v>
      </c>
      <c r="N187" s="143" t="s">
        <v>38</v>
      </c>
      <c r="P187" s="144">
        <f>O187*H187</f>
        <v>0</v>
      </c>
      <c r="Q187" s="144">
        <v>4.9300000000000004E-3</v>
      </c>
      <c r="R187" s="144">
        <f>Q187*H187</f>
        <v>4.9300000000000004E-3</v>
      </c>
      <c r="S187" s="144">
        <v>0</v>
      </c>
      <c r="T187" s="145">
        <f>S187*H187</f>
        <v>0</v>
      </c>
      <c r="AR187" s="146" t="s">
        <v>186</v>
      </c>
      <c r="AT187" s="146" t="s">
        <v>135</v>
      </c>
      <c r="AU187" s="146" t="s">
        <v>82</v>
      </c>
      <c r="AY187" s="16" t="s">
        <v>132</v>
      </c>
      <c r="BE187" s="147">
        <f>IF(N187="základní",J187,0)</f>
        <v>0</v>
      </c>
      <c r="BF187" s="147">
        <f>IF(N187="snížená",J187,0)</f>
        <v>0</v>
      </c>
      <c r="BG187" s="147">
        <f>IF(N187="zákl. přenesená",J187,0)</f>
        <v>0</v>
      </c>
      <c r="BH187" s="147">
        <f>IF(N187="sníž. přenesená",J187,0)</f>
        <v>0</v>
      </c>
      <c r="BI187" s="147">
        <f>IF(N187="nulová",J187,0)</f>
        <v>0</v>
      </c>
      <c r="BJ187" s="16" t="s">
        <v>80</v>
      </c>
      <c r="BK187" s="147">
        <f>ROUND(I187*H187,2)</f>
        <v>0</v>
      </c>
      <c r="BL187" s="16" t="s">
        <v>186</v>
      </c>
      <c r="BM187" s="146" t="s">
        <v>602</v>
      </c>
    </row>
    <row r="188" spans="2:65" s="1" customFormat="1" ht="19.5">
      <c r="B188" s="31"/>
      <c r="D188" s="148" t="s">
        <v>142</v>
      </c>
      <c r="F188" s="149" t="s">
        <v>603</v>
      </c>
      <c r="I188" s="150"/>
      <c r="L188" s="31"/>
      <c r="M188" s="151"/>
      <c r="T188" s="55"/>
      <c r="AT188" s="16" t="s">
        <v>142</v>
      </c>
      <c r="AU188" s="16" t="s">
        <v>82</v>
      </c>
    </row>
    <row r="189" spans="2:65" s="1" customFormat="1" ht="24.2" customHeight="1">
      <c r="B189" s="31"/>
      <c r="C189" s="135" t="s">
        <v>286</v>
      </c>
      <c r="D189" s="135" t="s">
        <v>135</v>
      </c>
      <c r="E189" s="136" t="s">
        <v>604</v>
      </c>
      <c r="F189" s="137" t="s">
        <v>605</v>
      </c>
      <c r="G189" s="138" t="s">
        <v>585</v>
      </c>
      <c r="H189" s="139">
        <v>2</v>
      </c>
      <c r="I189" s="140"/>
      <c r="J189" s="141">
        <f>ROUND(I189*H189,2)</f>
        <v>0</v>
      </c>
      <c r="K189" s="137" t="s">
        <v>357</v>
      </c>
      <c r="L189" s="31"/>
      <c r="M189" s="142" t="s">
        <v>1</v>
      </c>
      <c r="N189" s="143" t="s">
        <v>38</v>
      </c>
      <c r="P189" s="144">
        <f>O189*H189</f>
        <v>0</v>
      </c>
      <c r="Q189" s="144">
        <v>7.2340000000000002E-2</v>
      </c>
      <c r="R189" s="144">
        <f>Q189*H189</f>
        <v>0.14468</v>
      </c>
      <c r="S189" s="144">
        <v>0</v>
      </c>
      <c r="T189" s="145">
        <f>S189*H189</f>
        <v>0</v>
      </c>
      <c r="AR189" s="146" t="s">
        <v>186</v>
      </c>
      <c r="AT189" s="146" t="s">
        <v>135</v>
      </c>
      <c r="AU189" s="146" t="s">
        <v>82</v>
      </c>
      <c r="AY189" s="16" t="s">
        <v>132</v>
      </c>
      <c r="BE189" s="147">
        <f>IF(N189="základní",J189,0)</f>
        <v>0</v>
      </c>
      <c r="BF189" s="147">
        <f>IF(N189="snížená",J189,0)</f>
        <v>0</v>
      </c>
      <c r="BG189" s="147">
        <f>IF(N189="zákl. přenesená",J189,0)</f>
        <v>0</v>
      </c>
      <c r="BH189" s="147">
        <f>IF(N189="sníž. přenesená",J189,0)</f>
        <v>0</v>
      </c>
      <c r="BI189" s="147">
        <f>IF(N189="nulová",J189,0)</f>
        <v>0</v>
      </c>
      <c r="BJ189" s="16" t="s">
        <v>80</v>
      </c>
      <c r="BK189" s="147">
        <f>ROUND(I189*H189,2)</f>
        <v>0</v>
      </c>
      <c r="BL189" s="16" t="s">
        <v>186</v>
      </c>
      <c r="BM189" s="146" t="s">
        <v>606</v>
      </c>
    </row>
    <row r="190" spans="2:65" s="1" customFormat="1" ht="29.25">
      <c r="B190" s="31"/>
      <c r="D190" s="148" t="s">
        <v>142</v>
      </c>
      <c r="F190" s="149" t="s">
        <v>607</v>
      </c>
      <c r="I190" s="150"/>
      <c r="L190" s="31"/>
      <c r="M190" s="151"/>
      <c r="T190" s="55"/>
      <c r="AT190" s="16" t="s">
        <v>142</v>
      </c>
      <c r="AU190" s="16" t="s">
        <v>82</v>
      </c>
    </row>
    <row r="191" spans="2:65" s="1" customFormat="1" ht="16.5" customHeight="1">
      <c r="B191" s="31"/>
      <c r="C191" s="135" t="s">
        <v>291</v>
      </c>
      <c r="D191" s="135" t="s">
        <v>135</v>
      </c>
      <c r="E191" s="136" t="s">
        <v>608</v>
      </c>
      <c r="F191" s="137" t="s">
        <v>609</v>
      </c>
      <c r="G191" s="138" t="s">
        <v>585</v>
      </c>
      <c r="H191" s="139">
        <v>2</v>
      </c>
      <c r="I191" s="140"/>
      <c r="J191" s="141">
        <f>ROUND(I191*H191,2)</f>
        <v>0</v>
      </c>
      <c r="K191" s="137" t="s">
        <v>357</v>
      </c>
      <c r="L191" s="31"/>
      <c r="M191" s="142" t="s">
        <v>1</v>
      </c>
      <c r="N191" s="143" t="s">
        <v>38</v>
      </c>
      <c r="P191" s="144">
        <f>O191*H191</f>
        <v>0</v>
      </c>
      <c r="Q191" s="144">
        <v>1.8400000000000001E-3</v>
      </c>
      <c r="R191" s="144">
        <f>Q191*H191</f>
        <v>3.6800000000000001E-3</v>
      </c>
      <c r="S191" s="144">
        <v>0</v>
      </c>
      <c r="T191" s="145">
        <f>S191*H191</f>
        <v>0</v>
      </c>
      <c r="AR191" s="146" t="s">
        <v>186</v>
      </c>
      <c r="AT191" s="146" t="s">
        <v>135</v>
      </c>
      <c r="AU191" s="146" t="s">
        <v>82</v>
      </c>
      <c r="AY191" s="16" t="s">
        <v>132</v>
      </c>
      <c r="BE191" s="147">
        <f>IF(N191="základní",J191,0)</f>
        <v>0</v>
      </c>
      <c r="BF191" s="147">
        <f>IF(N191="snížená",J191,0)</f>
        <v>0</v>
      </c>
      <c r="BG191" s="147">
        <f>IF(N191="zákl. přenesená",J191,0)</f>
        <v>0</v>
      </c>
      <c r="BH191" s="147">
        <f>IF(N191="sníž. přenesená",J191,0)</f>
        <v>0</v>
      </c>
      <c r="BI191" s="147">
        <f>IF(N191="nulová",J191,0)</f>
        <v>0</v>
      </c>
      <c r="BJ191" s="16" t="s">
        <v>80</v>
      </c>
      <c r="BK191" s="147">
        <f>ROUND(I191*H191,2)</f>
        <v>0</v>
      </c>
      <c r="BL191" s="16" t="s">
        <v>186</v>
      </c>
      <c r="BM191" s="146" t="s">
        <v>610</v>
      </c>
    </row>
    <row r="192" spans="2:65" s="1" customFormat="1">
      <c r="B192" s="31"/>
      <c r="D192" s="148" t="s">
        <v>142</v>
      </c>
      <c r="F192" s="149" t="s">
        <v>611</v>
      </c>
      <c r="I192" s="150"/>
      <c r="L192" s="31"/>
      <c r="M192" s="151"/>
      <c r="T192" s="55"/>
      <c r="AT192" s="16" t="s">
        <v>142</v>
      </c>
      <c r="AU192" s="16" t="s">
        <v>82</v>
      </c>
    </row>
    <row r="193" spans="2:65" s="1" customFormat="1" ht="24.2" customHeight="1">
      <c r="B193" s="31"/>
      <c r="C193" s="135" t="s">
        <v>297</v>
      </c>
      <c r="D193" s="135" t="s">
        <v>135</v>
      </c>
      <c r="E193" s="136" t="s">
        <v>612</v>
      </c>
      <c r="F193" s="137" t="s">
        <v>613</v>
      </c>
      <c r="G193" s="138" t="s">
        <v>335</v>
      </c>
      <c r="H193" s="139">
        <v>2</v>
      </c>
      <c r="I193" s="140"/>
      <c r="J193" s="141">
        <f>ROUND(I193*H193,2)</f>
        <v>0</v>
      </c>
      <c r="K193" s="137" t="s">
        <v>357</v>
      </c>
      <c r="L193" s="31"/>
      <c r="M193" s="142" t="s">
        <v>1</v>
      </c>
      <c r="N193" s="143" t="s">
        <v>38</v>
      </c>
      <c r="P193" s="144">
        <f>O193*H193</f>
        <v>0</v>
      </c>
      <c r="Q193" s="144">
        <v>1.2E-4</v>
      </c>
      <c r="R193" s="144">
        <f>Q193*H193</f>
        <v>2.4000000000000001E-4</v>
      </c>
      <c r="S193" s="144">
        <v>0</v>
      </c>
      <c r="T193" s="145">
        <f>S193*H193</f>
        <v>0</v>
      </c>
      <c r="AR193" s="146" t="s">
        <v>186</v>
      </c>
      <c r="AT193" s="146" t="s">
        <v>135</v>
      </c>
      <c r="AU193" s="146" t="s">
        <v>82</v>
      </c>
      <c r="AY193" s="16" t="s">
        <v>132</v>
      </c>
      <c r="BE193" s="147">
        <f>IF(N193="základní",J193,0)</f>
        <v>0</v>
      </c>
      <c r="BF193" s="147">
        <f>IF(N193="snížená",J193,0)</f>
        <v>0</v>
      </c>
      <c r="BG193" s="147">
        <f>IF(N193="zákl. přenesená",J193,0)</f>
        <v>0</v>
      </c>
      <c r="BH193" s="147">
        <f>IF(N193="sníž. přenesená",J193,0)</f>
        <v>0</v>
      </c>
      <c r="BI193" s="147">
        <f>IF(N193="nulová",J193,0)</f>
        <v>0</v>
      </c>
      <c r="BJ193" s="16" t="s">
        <v>80</v>
      </c>
      <c r="BK193" s="147">
        <f>ROUND(I193*H193,2)</f>
        <v>0</v>
      </c>
      <c r="BL193" s="16" t="s">
        <v>186</v>
      </c>
      <c r="BM193" s="146" t="s">
        <v>614</v>
      </c>
    </row>
    <row r="194" spans="2:65" s="1" customFormat="1" ht="19.5">
      <c r="B194" s="31"/>
      <c r="D194" s="148" t="s">
        <v>142</v>
      </c>
      <c r="F194" s="149" t="s">
        <v>615</v>
      </c>
      <c r="I194" s="150"/>
      <c r="L194" s="31"/>
      <c r="M194" s="151"/>
      <c r="T194" s="55"/>
      <c r="AT194" s="16" t="s">
        <v>142</v>
      </c>
      <c r="AU194" s="16" t="s">
        <v>82</v>
      </c>
    </row>
    <row r="195" spans="2:65" s="1" customFormat="1" ht="16.5" customHeight="1">
      <c r="B195" s="31"/>
      <c r="C195" s="172" t="s">
        <v>305</v>
      </c>
      <c r="D195" s="172" t="s">
        <v>206</v>
      </c>
      <c r="E195" s="173" t="s">
        <v>616</v>
      </c>
      <c r="F195" s="174" t="s">
        <v>617</v>
      </c>
      <c r="G195" s="175" t="s">
        <v>335</v>
      </c>
      <c r="H195" s="176">
        <v>2</v>
      </c>
      <c r="I195" s="177"/>
      <c r="J195" s="178">
        <f>ROUND(I195*H195,2)</f>
        <v>0</v>
      </c>
      <c r="K195" s="174" t="s">
        <v>357</v>
      </c>
      <c r="L195" s="179"/>
      <c r="M195" s="180" t="s">
        <v>1</v>
      </c>
      <c r="N195" s="181" t="s">
        <v>38</v>
      </c>
      <c r="P195" s="144">
        <f>O195*H195</f>
        <v>0</v>
      </c>
      <c r="Q195" s="144">
        <v>2.5000000000000001E-3</v>
      </c>
      <c r="R195" s="144">
        <f>Q195*H195</f>
        <v>5.0000000000000001E-3</v>
      </c>
      <c r="S195" s="144">
        <v>0</v>
      </c>
      <c r="T195" s="145">
        <f>S195*H195</f>
        <v>0</v>
      </c>
      <c r="AR195" s="146" t="s">
        <v>209</v>
      </c>
      <c r="AT195" s="146" t="s">
        <v>206</v>
      </c>
      <c r="AU195" s="146" t="s">
        <v>82</v>
      </c>
      <c r="AY195" s="16" t="s">
        <v>132</v>
      </c>
      <c r="BE195" s="147">
        <f>IF(N195="základní",J195,0)</f>
        <v>0</v>
      </c>
      <c r="BF195" s="147">
        <f>IF(N195="snížená",J195,0)</f>
        <v>0</v>
      </c>
      <c r="BG195" s="147">
        <f>IF(N195="zákl. přenesená",J195,0)</f>
        <v>0</v>
      </c>
      <c r="BH195" s="147">
        <f>IF(N195="sníž. přenesená",J195,0)</f>
        <v>0</v>
      </c>
      <c r="BI195" s="147">
        <f>IF(N195="nulová",J195,0)</f>
        <v>0</v>
      </c>
      <c r="BJ195" s="16" t="s">
        <v>80</v>
      </c>
      <c r="BK195" s="147">
        <f>ROUND(I195*H195,2)</f>
        <v>0</v>
      </c>
      <c r="BL195" s="16" t="s">
        <v>186</v>
      </c>
      <c r="BM195" s="146" t="s">
        <v>618</v>
      </c>
    </row>
    <row r="196" spans="2:65" s="1" customFormat="1">
      <c r="B196" s="31"/>
      <c r="D196" s="148" t="s">
        <v>142</v>
      </c>
      <c r="F196" s="149" t="s">
        <v>617</v>
      </c>
      <c r="I196" s="150"/>
      <c r="L196" s="31"/>
      <c r="M196" s="151"/>
      <c r="T196" s="55"/>
      <c r="AT196" s="16" t="s">
        <v>142</v>
      </c>
      <c r="AU196" s="16" t="s">
        <v>82</v>
      </c>
    </row>
    <row r="197" spans="2:65" s="1" customFormat="1" ht="16.5" customHeight="1">
      <c r="B197" s="31"/>
      <c r="C197" s="135" t="s">
        <v>209</v>
      </c>
      <c r="D197" s="135" t="s">
        <v>135</v>
      </c>
      <c r="E197" s="136" t="s">
        <v>619</v>
      </c>
      <c r="F197" s="137" t="s">
        <v>620</v>
      </c>
      <c r="G197" s="138" t="s">
        <v>335</v>
      </c>
      <c r="H197" s="139">
        <v>1</v>
      </c>
      <c r="I197" s="140"/>
      <c r="J197" s="141">
        <f>ROUND(I197*H197,2)</f>
        <v>0</v>
      </c>
      <c r="K197" s="137" t="s">
        <v>357</v>
      </c>
      <c r="L197" s="31"/>
      <c r="M197" s="142" t="s">
        <v>1</v>
      </c>
      <c r="N197" s="143" t="s">
        <v>38</v>
      </c>
      <c r="P197" s="144">
        <f>O197*H197</f>
        <v>0</v>
      </c>
      <c r="Q197" s="144">
        <v>3.6000000000000002E-4</v>
      </c>
      <c r="R197" s="144">
        <f>Q197*H197</f>
        <v>3.6000000000000002E-4</v>
      </c>
      <c r="S197" s="144">
        <v>0</v>
      </c>
      <c r="T197" s="145">
        <f>S197*H197</f>
        <v>0</v>
      </c>
      <c r="AR197" s="146" t="s">
        <v>186</v>
      </c>
      <c r="AT197" s="146" t="s">
        <v>135</v>
      </c>
      <c r="AU197" s="146" t="s">
        <v>82</v>
      </c>
      <c r="AY197" s="16" t="s">
        <v>132</v>
      </c>
      <c r="BE197" s="147">
        <f>IF(N197="základní",J197,0)</f>
        <v>0</v>
      </c>
      <c r="BF197" s="147">
        <f>IF(N197="snížená",J197,0)</f>
        <v>0</v>
      </c>
      <c r="BG197" s="147">
        <f>IF(N197="zákl. přenesená",J197,0)</f>
        <v>0</v>
      </c>
      <c r="BH197" s="147">
        <f>IF(N197="sníž. přenesená",J197,0)</f>
        <v>0</v>
      </c>
      <c r="BI197" s="147">
        <f>IF(N197="nulová",J197,0)</f>
        <v>0</v>
      </c>
      <c r="BJ197" s="16" t="s">
        <v>80</v>
      </c>
      <c r="BK197" s="147">
        <f>ROUND(I197*H197,2)</f>
        <v>0</v>
      </c>
      <c r="BL197" s="16" t="s">
        <v>186</v>
      </c>
      <c r="BM197" s="146" t="s">
        <v>621</v>
      </c>
    </row>
    <row r="198" spans="2:65" s="1" customFormat="1">
      <c r="B198" s="31"/>
      <c r="D198" s="148" t="s">
        <v>142</v>
      </c>
      <c r="F198" s="149" t="s">
        <v>622</v>
      </c>
      <c r="I198" s="150"/>
      <c r="L198" s="31"/>
      <c r="M198" s="151"/>
      <c r="T198" s="55"/>
      <c r="AT198" s="16" t="s">
        <v>142</v>
      </c>
      <c r="AU198" s="16" t="s">
        <v>82</v>
      </c>
    </row>
    <row r="199" spans="2:65" s="1" customFormat="1" ht="24.2" customHeight="1">
      <c r="B199" s="31"/>
      <c r="C199" s="135" t="s">
        <v>623</v>
      </c>
      <c r="D199" s="135" t="s">
        <v>135</v>
      </c>
      <c r="E199" s="136" t="s">
        <v>624</v>
      </c>
      <c r="F199" s="137" t="s">
        <v>625</v>
      </c>
      <c r="G199" s="138" t="s">
        <v>179</v>
      </c>
      <c r="H199" s="139">
        <v>0.32200000000000001</v>
      </c>
      <c r="I199" s="140"/>
      <c r="J199" s="141">
        <f>ROUND(I199*H199,2)</f>
        <v>0</v>
      </c>
      <c r="K199" s="137" t="s">
        <v>357</v>
      </c>
      <c r="L199" s="31"/>
      <c r="M199" s="142" t="s">
        <v>1</v>
      </c>
      <c r="N199" s="143" t="s">
        <v>38</v>
      </c>
      <c r="P199" s="144">
        <f>O199*H199</f>
        <v>0</v>
      </c>
      <c r="Q199" s="144">
        <v>0</v>
      </c>
      <c r="R199" s="144">
        <f>Q199*H199</f>
        <v>0</v>
      </c>
      <c r="S199" s="144">
        <v>0</v>
      </c>
      <c r="T199" s="145">
        <f>S199*H199</f>
        <v>0</v>
      </c>
      <c r="AR199" s="146" t="s">
        <v>186</v>
      </c>
      <c r="AT199" s="146" t="s">
        <v>135</v>
      </c>
      <c r="AU199" s="146" t="s">
        <v>82</v>
      </c>
      <c r="AY199" s="16" t="s">
        <v>132</v>
      </c>
      <c r="BE199" s="147">
        <f>IF(N199="základní",J199,0)</f>
        <v>0</v>
      </c>
      <c r="BF199" s="147">
        <f>IF(N199="snížená",J199,0)</f>
        <v>0</v>
      </c>
      <c r="BG199" s="147">
        <f>IF(N199="zákl. přenesená",J199,0)</f>
        <v>0</v>
      </c>
      <c r="BH199" s="147">
        <f>IF(N199="sníž. přenesená",J199,0)</f>
        <v>0</v>
      </c>
      <c r="BI199" s="147">
        <f>IF(N199="nulová",J199,0)</f>
        <v>0</v>
      </c>
      <c r="BJ199" s="16" t="s">
        <v>80</v>
      </c>
      <c r="BK199" s="147">
        <f>ROUND(I199*H199,2)</f>
        <v>0</v>
      </c>
      <c r="BL199" s="16" t="s">
        <v>186</v>
      </c>
      <c r="BM199" s="146" t="s">
        <v>626</v>
      </c>
    </row>
    <row r="200" spans="2:65" s="1" customFormat="1" ht="29.25">
      <c r="B200" s="31"/>
      <c r="D200" s="148" t="s">
        <v>142</v>
      </c>
      <c r="F200" s="149" t="s">
        <v>627</v>
      </c>
      <c r="I200" s="150"/>
      <c r="L200" s="31"/>
      <c r="M200" s="151"/>
      <c r="T200" s="55"/>
      <c r="AT200" s="16" t="s">
        <v>142</v>
      </c>
      <c r="AU200" s="16" t="s">
        <v>82</v>
      </c>
    </row>
    <row r="201" spans="2:65" s="11" customFormat="1" ht="22.9" customHeight="1">
      <c r="B201" s="123"/>
      <c r="D201" s="124" t="s">
        <v>72</v>
      </c>
      <c r="E201" s="133" t="s">
        <v>628</v>
      </c>
      <c r="F201" s="133" t="s">
        <v>629</v>
      </c>
      <c r="I201" s="126"/>
      <c r="J201" s="134">
        <f>BK201</f>
        <v>0</v>
      </c>
      <c r="L201" s="123"/>
      <c r="M201" s="128"/>
      <c r="P201" s="129">
        <f>SUM(P202:P203)</f>
        <v>0</v>
      </c>
      <c r="R201" s="129">
        <f>SUM(R202:R203)</f>
        <v>5.3200000000000001E-3</v>
      </c>
      <c r="T201" s="130">
        <f>SUM(T202:T203)</f>
        <v>0</v>
      </c>
      <c r="AR201" s="124" t="s">
        <v>82</v>
      </c>
      <c r="AT201" s="131" t="s">
        <v>72</v>
      </c>
      <c r="AU201" s="131" t="s">
        <v>80</v>
      </c>
      <c r="AY201" s="124" t="s">
        <v>132</v>
      </c>
      <c r="BK201" s="132">
        <f>SUM(BK202:BK203)</f>
        <v>0</v>
      </c>
    </row>
    <row r="202" spans="2:65" s="1" customFormat="1" ht="24.2" customHeight="1">
      <c r="B202" s="31"/>
      <c r="C202" s="135" t="s">
        <v>630</v>
      </c>
      <c r="D202" s="135" t="s">
        <v>135</v>
      </c>
      <c r="E202" s="136" t="s">
        <v>631</v>
      </c>
      <c r="F202" s="137" t="s">
        <v>632</v>
      </c>
      <c r="G202" s="138" t="s">
        <v>585</v>
      </c>
      <c r="H202" s="139">
        <v>2</v>
      </c>
      <c r="I202" s="140"/>
      <c r="J202" s="141">
        <f>ROUND(I202*H202,2)</f>
        <v>0</v>
      </c>
      <c r="K202" s="137" t="s">
        <v>357</v>
      </c>
      <c r="L202" s="31"/>
      <c r="M202" s="142" t="s">
        <v>1</v>
      </c>
      <c r="N202" s="143" t="s">
        <v>38</v>
      </c>
      <c r="P202" s="144">
        <f>O202*H202</f>
        <v>0</v>
      </c>
      <c r="Q202" s="144">
        <v>2.66E-3</v>
      </c>
      <c r="R202" s="144">
        <f>Q202*H202</f>
        <v>5.3200000000000001E-3</v>
      </c>
      <c r="S202" s="144">
        <v>0</v>
      </c>
      <c r="T202" s="145">
        <f>S202*H202</f>
        <v>0</v>
      </c>
      <c r="AR202" s="146" t="s">
        <v>186</v>
      </c>
      <c r="AT202" s="146" t="s">
        <v>135</v>
      </c>
      <c r="AU202" s="146" t="s">
        <v>82</v>
      </c>
      <c r="AY202" s="16" t="s">
        <v>132</v>
      </c>
      <c r="BE202" s="147">
        <f>IF(N202="základní",J202,0)</f>
        <v>0</v>
      </c>
      <c r="BF202" s="147">
        <f>IF(N202="snížená",J202,0)</f>
        <v>0</v>
      </c>
      <c r="BG202" s="147">
        <f>IF(N202="zákl. přenesená",J202,0)</f>
        <v>0</v>
      </c>
      <c r="BH202" s="147">
        <f>IF(N202="sníž. přenesená",J202,0)</f>
        <v>0</v>
      </c>
      <c r="BI202" s="147">
        <f>IF(N202="nulová",J202,0)</f>
        <v>0</v>
      </c>
      <c r="BJ202" s="16" t="s">
        <v>80</v>
      </c>
      <c r="BK202" s="147">
        <f>ROUND(I202*H202,2)</f>
        <v>0</v>
      </c>
      <c r="BL202" s="16" t="s">
        <v>186</v>
      </c>
      <c r="BM202" s="146" t="s">
        <v>633</v>
      </c>
    </row>
    <row r="203" spans="2:65" s="1" customFormat="1">
      <c r="B203" s="31"/>
      <c r="D203" s="148" t="s">
        <v>142</v>
      </c>
      <c r="F203" s="149" t="s">
        <v>632</v>
      </c>
      <c r="I203" s="150"/>
      <c r="L203" s="31"/>
      <c r="M203" s="151"/>
      <c r="T203" s="55"/>
      <c r="AT203" s="16" t="s">
        <v>142</v>
      </c>
      <c r="AU203" s="16" t="s">
        <v>82</v>
      </c>
    </row>
    <row r="204" spans="2:65" s="11" customFormat="1" ht="22.9" customHeight="1">
      <c r="B204" s="123"/>
      <c r="D204" s="124" t="s">
        <v>72</v>
      </c>
      <c r="E204" s="133" t="s">
        <v>634</v>
      </c>
      <c r="F204" s="133" t="s">
        <v>635</v>
      </c>
      <c r="I204" s="126"/>
      <c r="J204" s="134">
        <f>BK204</f>
        <v>0</v>
      </c>
      <c r="L204" s="123"/>
      <c r="M204" s="128"/>
      <c r="P204" s="129">
        <f>SUM(P205:P213)</f>
        <v>0</v>
      </c>
      <c r="R204" s="129">
        <f>SUM(R205:R213)</f>
        <v>9.1743999999999992E-2</v>
      </c>
      <c r="T204" s="130">
        <f>SUM(T205:T213)</f>
        <v>0</v>
      </c>
      <c r="AR204" s="124" t="s">
        <v>82</v>
      </c>
      <c r="AT204" s="131" t="s">
        <v>72</v>
      </c>
      <c r="AU204" s="131" t="s">
        <v>80</v>
      </c>
      <c r="AY204" s="124" t="s">
        <v>132</v>
      </c>
      <c r="BK204" s="132">
        <f>SUM(BK205:BK213)</f>
        <v>0</v>
      </c>
    </row>
    <row r="205" spans="2:65" s="1" customFormat="1" ht="24.2" customHeight="1">
      <c r="B205" s="31"/>
      <c r="C205" s="135" t="s">
        <v>312</v>
      </c>
      <c r="D205" s="135" t="s">
        <v>135</v>
      </c>
      <c r="E205" s="136" t="s">
        <v>636</v>
      </c>
      <c r="F205" s="137" t="s">
        <v>637</v>
      </c>
      <c r="G205" s="138" t="s">
        <v>202</v>
      </c>
      <c r="H205" s="139">
        <v>150.4</v>
      </c>
      <c r="I205" s="140"/>
      <c r="J205" s="141">
        <f>ROUND(I205*H205,2)</f>
        <v>0</v>
      </c>
      <c r="K205" s="137" t="s">
        <v>357</v>
      </c>
      <c r="L205" s="31"/>
      <c r="M205" s="142" t="s">
        <v>1</v>
      </c>
      <c r="N205" s="143" t="s">
        <v>38</v>
      </c>
      <c r="P205" s="144">
        <f>O205*H205</f>
        <v>0</v>
      </c>
      <c r="Q205" s="144">
        <v>5.5999999999999995E-4</v>
      </c>
      <c r="R205" s="144">
        <f>Q205*H205</f>
        <v>8.4223999999999993E-2</v>
      </c>
      <c r="S205" s="144">
        <v>0</v>
      </c>
      <c r="T205" s="145">
        <f>S205*H205</f>
        <v>0</v>
      </c>
      <c r="AR205" s="146" t="s">
        <v>186</v>
      </c>
      <c r="AT205" s="146" t="s">
        <v>135</v>
      </c>
      <c r="AU205" s="146" t="s">
        <v>82</v>
      </c>
      <c r="AY205" s="16" t="s">
        <v>132</v>
      </c>
      <c r="BE205" s="147">
        <f>IF(N205="základní",J205,0)</f>
        <v>0</v>
      </c>
      <c r="BF205" s="147">
        <f>IF(N205="snížená",J205,0)</f>
        <v>0</v>
      </c>
      <c r="BG205" s="147">
        <f>IF(N205="zákl. přenesená",J205,0)</f>
        <v>0</v>
      </c>
      <c r="BH205" s="147">
        <f>IF(N205="sníž. přenesená",J205,0)</f>
        <v>0</v>
      </c>
      <c r="BI205" s="147">
        <f>IF(N205="nulová",J205,0)</f>
        <v>0</v>
      </c>
      <c r="BJ205" s="16" t="s">
        <v>80</v>
      </c>
      <c r="BK205" s="147">
        <f>ROUND(I205*H205,2)</f>
        <v>0</v>
      </c>
      <c r="BL205" s="16" t="s">
        <v>186</v>
      </c>
      <c r="BM205" s="146" t="s">
        <v>638</v>
      </c>
    </row>
    <row r="206" spans="2:65" s="1" customFormat="1" ht="19.5">
      <c r="B206" s="31"/>
      <c r="D206" s="148" t="s">
        <v>142</v>
      </c>
      <c r="F206" s="149" t="s">
        <v>639</v>
      </c>
      <c r="I206" s="150"/>
      <c r="L206" s="31"/>
      <c r="M206" s="151"/>
      <c r="T206" s="55"/>
      <c r="AT206" s="16" t="s">
        <v>142</v>
      </c>
      <c r="AU206" s="16" t="s">
        <v>82</v>
      </c>
    </row>
    <row r="207" spans="2:65" s="13" customFormat="1">
      <c r="B207" s="158"/>
      <c r="D207" s="148" t="s">
        <v>144</v>
      </c>
      <c r="E207" s="159" t="s">
        <v>1</v>
      </c>
      <c r="F207" s="160" t="s">
        <v>640</v>
      </c>
      <c r="H207" s="161">
        <v>150.4</v>
      </c>
      <c r="I207" s="162"/>
      <c r="L207" s="158"/>
      <c r="M207" s="163"/>
      <c r="T207" s="164"/>
      <c r="AT207" s="159" t="s">
        <v>144</v>
      </c>
      <c r="AU207" s="159" t="s">
        <v>82</v>
      </c>
      <c r="AV207" s="13" t="s">
        <v>82</v>
      </c>
      <c r="AW207" s="13" t="s">
        <v>30</v>
      </c>
      <c r="AX207" s="13" t="s">
        <v>80</v>
      </c>
      <c r="AY207" s="159" t="s">
        <v>132</v>
      </c>
    </row>
    <row r="208" spans="2:65" s="1" customFormat="1" ht="16.5" customHeight="1">
      <c r="B208" s="31"/>
      <c r="C208" s="135" t="s">
        <v>317</v>
      </c>
      <c r="D208" s="135" t="s">
        <v>135</v>
      </c>
      <c r="E208" s="136" t="s">
        <v>641</v>
      </c>
      <c r="F208" s="137" t="s">
        <v>642</v>
      </c>
      <c r="G208" s="138" t="s">
        <v>202</v>
      </c>
      <c r="H208" s="139">
        <v>150.4</v>
      </c>
      <c r="I208" s="140"/>
      <c r="J208" s="141">
        <f>ROUND(I208*H208,2)</f>
        <v>0</v>
      </c>
      <c r="K208" s="137" t="s">
        <v>357</v>
      </c>
      <c r="L208" s="31"/>
      <c r="M208" s="142" t="s">
        <v>1</v>
      </c>
      <c r="N208" s="143" t="s">
        <v>38</v>
      </c>
      <c r="P208" s="144">
        <f>O208*H208</f>
        <v>0</v>
      </c>
      <c r="Q208" s="144">
        <v>0</v>
      </c>
      <c r="R208" s="144">
        <f>Q208*H208</f>
        <v>0</v>
      </c>
      <c r="S208" s="144">
        <v>0</v>
      </c>
      <c r="T208" s="145">
        <f>S208*H208</f>
        <v>0</v>
      </c>
      <c r="AR208" s="146" t="s">
        <v>186</v>
      </c>
      <c r="AT208" s="146" t="s">
        <v>135</v>
      </c>
      <c r="AU208" s="146" t="s">
        <v>82</v>
      </c>
      <c r="AY208" s="16" t="s">
        <v>132</v>
      </c>
      <c r="BE208" s="147">
        <f>IF(N208="základní",J208,0)</f>
        <v>0</v>
      </c>
      <c r="BF208" s="147">
        <f>IF(N208="snížená",J208,0)</f>
        <v>0</v>
      </c>
      <c r="BG208" s="147">
        <f>IF(N208="zákl. přenesená",J208,0)</f>
        <v>0</v>
      </c>
      <c r="BH208" s="147">
        <f>IF(N208="sníž. přenesená",J208,0)</f>
        <v>0</v>
      </c>
      <c r="BI208" s="147">
        <f>IF(N208="nulová",J208,0)</f>
        <v>0</v>
      </c>
      <c r="BJ208" s="16" t="s">
        <v>80</v>
      </c>
      <c r="BK208" s="147">
        <f>ROUND(I208*H208,2)</f>
        <v>0</v>
      </c>
      <c r="BL208" s="16" t="s">
        <v>186</v>
      </c>
      <c r="BM208" s="146" t="s">
        <v>643</v>
      </c>
    </row>
    <row r="209" spans="2:65" s="1" customFormat="1">
      <c r="B209" s="31"/>
      <c r="D209" s="148" t="s">
        <v>142</v>
      </c>
      <c r="F209" s="149" t="s">
        <v>644</v>
      </c>
      <c r="I209" s="150"/>
      <c r="L209" s="31"/>
      <c r="M209" s="151"/>
      <c r="T209" s="55"/>
      <c r="AT209" s="16" t="s">
        <v>142</v>
      </c>
      <c r="AU209" s="16" t="s">
        <v>82</v>
      </c>
    </row>
    <row r="210" spans="2:65" s="1" customFormat="1" ht="33" customHeight="1">
      <c r="B210" s="31"/>
      <c r="C210" s="135" t="s">
        <v>322</v>
      </c>
      <c r="D210" s="135" t="s">
        <v>135</v>
      </c>
      <c r="E210" s="136" t="s">
        <v>645</v>
      </c>
      <c r="F210" s="137" t="s">
        <v>646</v>
      </c>
      <c r="G210" s="138" t="s">
        <v>202</v>
      </c>
      <c r="H210" s="139">
        <v>150.4</v>
      </c>
      <c r="I210" s="140"/>
      <c r="J210" s="141">
        <f>ROUND(I210*H210,2)</f>
        <v>0</v>
      </c>
      <c r="K210" s="137" t="s">
        <v>357</v>
      </c>
      <c r="L210" s="31"/>
      <c r="M210" s="142" t="s">
        <v>1</v>
      </c>
      <c r="N210" s="143" t="s">
        <v>38</v>
      </c>
      <c r="P210" s="144">
        <f>O210*H210</f>
        <v>0</v>
      </c>
      <c r="Q210" s="144">
        <v>5.0000000000000002E-5</v>
      </c>
      <c r="R210" s="144">
        <f>Q210*H210</f>
        <v>7.5200000000000006E-3</v>
      </c>
      <c r="S210" s="144">
        <v>0</v>
      </c>
      <c r="T210" s="145">
        <f>S210*H210</f>
        <v>0</v>
      </c>
      <c r="AR210" s="146" t="s">
        <v>186</v>
      </c>
      <c r="AT210" s="146" t="s">
        <v>135</v>
      </c>
      <c r="AU210" s="146" t="s">
        <v>82</v>
      </c>
      <c r="AY210" s="16" t="s">
        <v>132</v>
      </c>
      <c r="BE210" s="147">
        <f>IF(N210="základní",J210,0)</f>
        <v>0</v>
      </c>
      <c r="BF210" s="147">
        <f>IF(N210="snížená",J210,0)</f>
        <v>0</v>
      </c>
      <c r="BG210" s="147">
        <f>IF(N210="zákl. přenesená",J210,0)</f>
        <v>0</v>
      </c>
      <c r="BH210" s="147">
        <f>IF(N210="sníž. přenesená",J210,0)</f>
        <v>0</v>
      </c>
      <c r="BI210" s="147">
        <f>IF(N210="nulová",J210,0)</f>
        <v>0</v>
      </c>
      <c r="BJ210" s="16" t="s">
        <v>80</v>
      </c>
      <c r="BK210" s="147">
        <f>ROUND(I210*H210,2)</f>
        <v>0</v>
      </c>
      <c r="BL210" s="16" t="s">
        <v>186</v>
      </c>
      <c r="BM210" s="146" t="s">
        <v>647</v>
      </c>
    </row>
    <row r="211" spans="2:65" s="1" customFormat="1" ht="29.25">
      <c r="B211" s="31"/>
      <c r="D211" s="148" t="s">
        <v>142</v>
      </c>
      <c r="F211" s="149" t="s">
        <v>648</v>
      </c>
      <c r="I211" s="150"/>
      <c r="L211" s="31"/>
      <c r="M211" s="151"/>
      <c r="T211" s="55"/>
      <c r="AT211" s="16" t="s">
        <v>142</v>
      </c>
      <c r="AU211" s="16" t="s">
        <v>82</v>
      </c>
    </row>
    <row r="212" spans="2:65" s="1" customFormat="1" ht="24.2" customHeight="1">
      <c r="B212" s="31"/>
      <c r="C212" s="135" t="s">
        <v>326</v>
      </c>
      <c r="D212" s="135" t="s">
        <v>135</v>
      </c>
      <c r="E212" s="136" t="s">
        <v>649</v>
      </c>
      <c r="F212" s="137" t="s">
        <v>650</v>
      </c>
      <c r="G212" s="138" t="s">
        <v>179</v>
      </c>
      <c r="H212" s="139">
        <v>9.1999999999999998E-2</v>
      </c>
      <c r="I212" s="140"/>
      <c r="J212" s="141">
        <f>ROUND(I212*H212,2)</f>
        <v>0</v>
      </c>
      <c r="K212" s="137" t="s">
        <v>357</v>
      </c>
      <c r="L212" s="31"/>
      <c r="M212" s="142" t="s">
        <v>1</v>
      </c>
      <c r="N212" s="143" t="s">
        <v>38</v>
      </c>
      <c r="P212" s="144">
        <f>O212*H212</f>
        <v>0</v>
      </c>
      <c r="Q212" s="144">
        <v>0</v>
      </c>
      <c r="R212" s="144">
        <f>Q212*H212</f>
        <v>0</v>
      </c>
      <c r="S212" s="144">
        <v>0</v>
      </c>
      <c r="T212" s="145">
        <f>S212*H212</f>
        <v>0</v>
      </c>
      <c r="AR212" s="146" t="s">
        <v>186</v>
      </c>
      <c r="AT212" s="146" t="s">
        <v>135</v>
      </c>
      <c r="AU212" s="146" t="s">
        <v>82</v>
      </c>
      <c r="AY212" s="16" t="s">
        <v>132</v>
      </c>
      <c r="BE212" s="147">
        <f>IF(N212="základní",J212,0)</f>
        <v>0</v>
      </c>
      <c r="BF212" s="147">
        <f>IF(N212="snížená",J212,0)</f>
        <v>0</v>
      </c>
      <c r="BG212" s="147">
        <f>IF(N212="zákl. přenesená",J212,0)</f>
        <v>0</v>
      </c>
      <c r="BH212" s="147">
        <f>IF(N212="sníž. přenesená",J212,0)</f>
        <v>0</v>
      </c>
      <c r="BI212" s="147">
        <f>IF(N212="nulová",J212,0)</f>
        <v>0</v>
      </c>
      <c r="BJ212" s="16" t="s">
        <v>80</v>
      </c>
      <c r="BK212" s="147">
        <f>ROUND(I212*H212,2)</f>
        <v>0</v>
      </c>
      <c r="BL212" s="16" t="s">
        <v>186</v>
      </c>
      <c r="BM212" s="146" t="s">
        <v>651</v>
      </c>
    </row>
    <row r="213" spans="2:65" s="1" customFormat="1" ht="29.25">
      <c r="B213" s="31"/>
      <c r="D213" s="148" t="s">
        <v>142</v>
      </c>
      <c r="F213" s="149" t="s">
        <v>652</v>
      </c>
      <c r="I213" s="150"/>
      <c r="L213" s="31"/>
      <c r="M213" s="151"/>
      <c r="T213" s="55"/>
      <c r="AT213" s="16" t="s">
        <v>142</v>
      </c>
      <c r="AU213" s="16" t="s">
        <v>82</v>
      </c>
    </row>
    <row r="214" spans="2:65" s="11" customFormat="1" ht="22.9" customHeight="1">
      <c r="B214" s="123"/>
      <c r="D214" s="124" t="s">
        <v>72</v>
      </c>
      <c r="E214" s="133" t="s">
        <v>653</v>
      </c>
      <c r="F214" s="133" t="s">
        <v>654</v>
      </c>
      <c r="I214" s="126"/>
      <c r="J214" s="134">
        <f>BK214</f>
        <v>0</v>
      </c>
      <c r="L214" s="123"/>
      <c r="M214" s="128"/>
      <c r="P214" s="129">
        <f>SUM(P215:P220)</f>
        <v>0</v>
      </c>
      <c r="R214" s="129">
        <f>SUM(R215:R220)</f>
        <v>8.0000000000000002E-3</v>
      </c>
      <c r="T214" s="130">
        <f>SUM(T215:T220)</f>
        <v>0</v>
      </c>
      <c r="AR214" s="124" t="s">
        <v>82</v>
      </c>
      <c r="AT214" s="131" t="s">
        <v>72</v>
      </c>
      <c r="AU214" s="131" t="s">
        <v>80</v>
      </c>
      <c r="AY214" s="124" t="s">
        <v>132</v>
      </c>
      <c r="BK214" s="132">
        <f>SUM(BK215:BK220)</f>
        <v>0</v>
      </c>
    </row>
    <row r="215" spans="2:65" s="1" customFormat="1" ht="16.5" customHeight="1">
      <c r="B215" s="31"/>
      <c r="C215" s="135" t="s">
        <v>332</v>
      </c>
      <c r="D215" s="135" t="s">
        <v>135</v>
      </c>
      <c r="E215" s="136" t="s">
        <v>655</v>
      </c>
      <c r="F215" s="137" t="s">
        <v>656</v>
      </c>
      <c r="G215" s="138" t="s">
        <v>335</v>
      </c>
      <c r="H215" s="139">
        <v>20</v>
      </c>
      <c r="I215" s="140"/>
      <c r="J215" s="141">
        <f>ROUND(I215*H215,2)</f>
        <v>0</v>
      </c>
      <c r="K215" s="137" t="s">
        <v>357</v>
      </c>
      <c r="L215" s="31"/>
      <c r="M215" s="142" t="s">
        <v>1</v>
      </c>
      <c r="N215" s="143" t="s">
        <v>38</v>
      </c>
      <c r="P215" s="144">
        <f>O215*H215</f>
        <v>0</v>
      </c>
      <c r="Q215" s="144">
        <v>8.0000000000000007E-5</v>
      </c>
      <c r="R215" s="144">
        <f>Q215*H215</f>
        <v>1.6000000000000001E-3</v>
      </c>
      <c r="S215" s="144">
        <v>0</v>
      </c>
      <c r="T215" s="145">
        <f>S215*H215</f>
        <v>0</v>
      </c>
      <c r="AR215" s="146" t="s">
        <v>186</v>
      </c>
      <c r="AT215" s="146" t="s">
        <v>135</v>
      </c>
      <c r="AU215" s="146" t="s">
        <v>82</v>
      </c>
      <c r="AY215" s="16" t="s">
        <v>132</v>
      </c>
      <c r="BE215" s="147">
        <f>IF(N215="základní",J215,0)</f>
        <v>0</v>
      </c>
      <c r="BF215" s="147">
        <f>IF(N215="snížená",J215,0)</f>
        <v>0</v>
      </c>
      <c r="BG215" s="147">
        <f>IF(N215="zákl. přenesená",J215,0)</f>
        <v>0</v>
      </c>
      <c r="BH215" s="147">
        <f>IF(N215="sníž. přenesená",J215,0)</f>
        <v>0</v>
      </c>
      <c r="BI215" s="147">
        <f>IF(N215="nulová",J215,0)</f>
        <v>0</v>
      </c>
      <c r="BJ215" s="16" t="s">
        <v>80</v>
      </c>
      <c r="BK215" s="147">
        <f>ROUND(I215*H215,2)</f>
        <v>0</v>
      </c>
      <c r="BL215" s="16" t="s">
        <v>186</v>
      </c>
      <c r="BM215" s="146" t="s">
        <v>657</v>
      </c>
    </row>
    <row r="216" spans="2:65" s="1" customFormat="1">
      <c r="B216" s="31"/>
      <c r="D216" s="148" t="s">
        <v>142</v>
      </c>
      <c r="F216" s="149" t="s">
        <v>658</v>
      </c>
      <c r="I216" s="150"/>
      <c r="L216" s="31"/>
      <c r="M216" s="151"/>
      <c r="T216" s="55"/>
      <c r="AT216" s="16" t="s">
        <v>142</v>
      </c>
      <c r="AU216" s="16" t="s">
        <v>82</v>
      </c>
    </row>
    <row r="217" spans="2:65" s="1" customFormat="1" ht="16.5" customHeight="1">
      <c r="B217" s="31"/>
      <c r="C217" s="172" t="s">
        <v>337</v>
      </c>
      <c r="D217" s="172" t="s">
        <v>206</v>
      </c>
      <c r="E217" s="173" t="s">
        <v>659</v>
      </c>
      <c r="F217" s="174" t="s">
        <v>660</v>
      </c>
      <c r="G217" s="175" t="s">
        <v>335</v>
      </c>
      <c r="H217" s="176">
        <v>20</v>
      </c>
      <c r="I217" s="177"/>
      <c r="J217" s="178">
        <f>ROUND(I217*H217,2)</f>
        <v>0</v>
      </c>
      <c r="K217" s="174" t="s">
        <v>357</v>
      </c>
      <c r="L217" s="179"/>
      <c r="M217" s="180" t="s">
        <v>1</v>
      </c>
      <c r="N217" s="181" t="s">
        <v>38</v>
      </c>
      <c r="P217" s="144">
        <f>O217*H217</f>
        <v>0</v>
      </c>
      <c r="Q217" s="144">
        <v>2.3000000000000001E-4</v>
      </c>
      <c r="R217" s="144">
        <f>Q217*H217</f>
        <v>4.5999999999999999E-3</v>
      </c>
      <c r="S217" s="144">
        <v>0</v>
      </c>
      <c r="T217" s="145">
        <f>S217*H217</f>
        <v>0</v>
      </c>
      <c r="AR217" s="146" t="s">
        <v>209</v>
      </c>
      <c r="AT217" s="146" t="s">
        <v>206</v>
      </c>
      <c r="AU217" s="146" t="s">
        <v>82</v>
      </c>
      <c r="AY217" s="16" t="s">
        <v>132</v>
      </c>
      <c r="BE217" s="147">
        <f>IF(N217="základní",J217,0)</f>
        <v>0</v>
      </c>
      <c r="BF217" s="147">
        <f>IF(N217="snížená",J217,0)</f>
        <v>0</v>
      </c>
      <c r="BG217" s="147">
        <f>IF(N217="zákl. přenesená",J217,0)</f>
        <v>0</v>
      </c>
      <c r="BH217" s="147">
        <f>IF(N217="sníž. přenesená",J217,0)</f>
        <v>0</v>
      </c>
      <c r="BI217" s="147">
        <f>IF(N217="nulová",J217,0)</f>
        <v>0</v>
      </c>
      <c r="BJ217" s="16" t="s">
        <v>80</v>
      </c>
      <c r="BK217" s="147">
        <f>ROUND(I217*H217,2)</f>
        <v>0</v>
      </c>
      <c r="BL217" s="16" t="s">
        <v>186</v>
      </c>
      <c r="BM217" s="146" t="s">
        <v>661</v>
      </c>
    </row>
    <row r="218" spans="2:65" s="1" customFormat="1">
      <c r="B218" s="31"/>
      <c r="D218" s="148" t="s">
        <v>142</v>
      </c>
      <c r="F218" s="149" t="s">
        <v>660</v>
      </c>
      <c r="I218" s="150"/>
      <c r="L218" s="31"/>
      <c r="M218" s="151"/>
      <c r="T218" s="55"/>
      <c r="AT218" s="16" t="s">
        <v>142</v>
      </c>
      <c r="AU218" s="16" t="s">
        <v>82</v>
      </c>
    </row>
    <row r="219" spans="2:65" s="1" customFormat="1" ht="24.2" customHeight="1">
      <c r="B219" s="31"/>
      <c r="C219" s="135" t="s">
        <v>342</v>
      </c>
      <c r="D219" s="135" t="s">
        <v>135</v>
      </c>
      <c r="E219" s="136" t="s">
        <v>662</v>
      </c>
      <c r="F219" s="137" t="s">
        <v>663</v>
      </c>
      <c r="G219" s="138" t="s">
        <v>335</v>
      </c>
      <c r="H219" s="139">
        <v>20</v>
      </c>
      <c r="I219" s="140"/>
      <c r="J219" s="141">
        <f>ROUND(I219*H219,2)</f>
        <v>0</v>
      </c>
      <c r="K219" s="137" t="s">
        <v>357</v>
      </c>
      <c r="L219" s="31"/>
      <c r="M219" s="142" t="s">
        <v>1</v>
      </c>
      <c r="N219" s="143" t="s">
        <v>38</v>
      </c>
      <c r="P219" s="144">
        <f>O219*H219</f>
        <v>0</v>
      </c>
      <c r="Q219" s="144">
        <v>9.0000000000000006E-5</v>
      </c>
      <c r="R219" s="144">
        <f>Q219*H219</f>
        <v>1.8000000000000002E-3</v>
      </c>
      <c r="S219" s="144">
        <v>0</v>
      </c>
      <c r="T219" s="145">
        <f>S219*H219</f>
        <v>0</v>
      </c>
      <c r="AR219" s="146" t="s">
        <v>186</v>
      </c>
      <c r="AT219" s="146" t="s">
        <v>135</v>
      </c>
      <c r="AU219" s="146" t="s">
        <v>82</v>
      </c>
      <c r="AY219" s="16" t="s">
        <v>132</v>
      </c>
      <c r="BE219" s="147">
        <f>IF(N219="základní",J219,0)</f>
        <v>0</v>
      </c>
      <c r="BF219" s="147">
        <f>IF(N219="snížená",J219,0)</f>
        <v>0</v>
      </c>
      <c r="BG219" s="147">
        <f>IF(N219="zákl. přenesená",J219,0)</f>
        <v>0</v>
      </c>
      <c r="BH219" s="147">
        <f>IF(N219="sníž. přenesená",J219,0)</f>
        <v>0</v>
      </c>
      <c r="BI219" s="147">
        <f>IF(N219="nulová",J219,0)</f>
        <v>0</v>
      </c>
      <c r="BJ219" s="16" t="s">
        <v>80</v>
      </c>
      <c r="BK219" s="147">
        <f>ROUND(I219*H219,2)</f>
        <v>0</v>
      </c>
      <c r="BL219" s="16" t="s">
        <v>186</v>
      </c>
      <c r="BM219" s="146" t="s">
        <v>664</v>
      </c>
    </row>
    <row r="220" spans="2:65" s="1" customFormat="1" ht="19.5">
      <c r="B220" s="31"/>
      <c r="D220" s="148" t="s">
        <v>142</v>
      </c>
      <c r="F220" s="149" t="s">
        <v>665</v>
      </c>
      <c r="I220" s="150"/>
      <c r="L220" s="31"/>
      <c r="M220" s="151"/>
      <c r="T220" s="55"/>
      <c r="AT220" s="16" t="s">
        <v>142</v>
      </c>
      <c r="AU220" s="16" t="s">
        <v>82</v>
      </c>
    </row>
    <row r="221" spans="2:65" s="11" customFormat="1" ht="22.9" customHeight="1">
      <c r="B221" s="123"/>
      <c r="D221" s="124" t="s">
        <v>72</v>
      </c>
      <c r="E221" s="133" t="s">
        <v>666</v>
      </c>
      <c r="F221" s="133" t="s">
        <v>667</v>
      </c>
      <c r="I221" s="126"/>
      <c r="J221" s="134">
        <f>BK221</f>
        <v>0</v>
      </c>
      <c r="L221" s="123"/>
      <c r="M221" s="128"/>
      <c r="P221" s="129">
        <f>SUM(P222:P227)</f>
        <v>0</v>
      </c>
      <c r="R221" s="129">
        <f>SUM(R222:R227)</f>
        <v>0.46610000000000001</v>
      </c>
      <c r="T221" s="130">
        <f>SUM(T222:T227)</f>
        <v>0</v>
      </c>
      <c r="AR221" s="124" t="s">
        <v>82</v>
      </c>
      <c r="AT221" s="131" t="s">
        <v>72</v>
      </c>
      <c r="AU221" s="131" t="s">
        <v>80</v>
      </c>
      <c r="AY221" s="124" t="s">
        <v>132</v>
      </c>
      <c r="BK221" s="132">
        <f>SUM(BK222:BK227)</f>
        <v>0</v>
      </c>
    </row>
    <row r="222" spans="2:65" s="1" customFormat="1" ht="33" customHeight="1">
      <c r="B222" s="31"/>
      <c r="C222" s="135" t="s">
        <v>668</v>
      </c>
      <c r="D222" s="135" t="s">
        <v>135</v>
      </c>
      <c r="E222" s="136" t="s">
        <v>669</v>
      </c>
      <c r="F222" s="137" t="s">
        <v>670</v>
      </c>
      <c r="G222" s="138" t="s">
        <v>335</v>
      </c>
      <c r="H222" s="139">
        <v>18</v>
      </c>
      <c r="I222" s="140"/>
      <c r="J222" s="141">
        <f>ROUND(I222*H222,2)</f>
        <v>0</v>
      </c>
      <c r="K222" s="137" t="s">
        <v>357</v>
      </c>
      <c r="L222" s="31"/>
      <c r="M222" s="142" t="s">
        <v>1</v>
      </c>
      <c r="N222" s="143" t="s">
        <v>38</v>
      </c>
      <c r="P222" s="144">
        <f>O222*H222</f>
        <v>0</v>
      </c>
      <c r="Q222" s="144">
        <v>2.155E-2</v>
      </c>
      <c r="R222" s="144">
        <f>Q222*H222</f>
        <v>0.38790000000000002</v>
      </c>
      <c r="S222" s="144">
        <v>0</v>
      </c>
      <c r="T222" s="145">
        <f>S222*H222</f>
        <v>0</v>
      </c>
      <c r="AR222" s="146" t="s">
        <v>186</v>
      </c>
      <c r="AT222" s="146" t="s">
        <v>135</v>
      </c>
      <c r="AU222" s="146" t="s">
        <v>82</v>
      </c>
      <c r="AY222" s="16" t="s">
        <v>132</v>
      </c>
      <c r="BE222" s="147">
        <f>IF(N222="základní",J222,0)</f>
        <v>0</v>
      </c>
      <c r="BF222" s="147">
        <f>IF(N222="snížená",J222,0)</f>
        <v>0</v>
      </c>
      <c r="BG222" s="147">
        <f>IF(N222="zákl. přenesená",J222,0)</f>
        <v>0</v>
      </c>
      <c r="BH222" s="147">
        <f>IF(N222="sníž. přenesená",J222,0)</f>
        <v>0</v>
      </c>
      <c r="BI222" s="147">
        <f>IF(N222="nulová",J222,0)</f>
        <v>0</v>
      </c>
      <c r="BJ222" s="16" t="s">
        <v>80</v>
      </c>
      <c r="BK222" s="147">
        <f>ROUND(I222*H222,2)</f>
        <v>0</v>
      </c>
      <c r="BL222" s="16" t="s">
        <v>186</v>
      </c>
      <c r="BM222" s="146" t="s">
        <v>671</v>
      </c>
    </row>
    <row r="223" spans="2:65" s="1" customFormat="1" ht="29.25">
      <c r="B223" s="31"/>
      <c r="D223" s="148" t="s">
        <v>142</v>
      </c>
      <c r="F223" s="149" t="s">
        <v>672</v>
      </c>
      <c r="I223" s="150"/>
      <c r="L223" s="31"/>
      <c r="M223" s="151"/>
      <c r="T223" s="55"/>
      <c r="AT223" s="16" t="s">
        <v>142</v>
      </c>
      <c r="AU223" s="16" t="s">
        <v>82</v>
      </c>
    </row>
    <row r="224" spans="2:65" s="1" customFormat="1" ht="24.2" customHeight="1">
      <c r="B224" s="31"/>
      <c r="C224" s="135" t="s">
        <v>346</v>
      </c>
      <c r="D224" s="135" t="s">
        <v>135</v>
      </c>
      <c r="E224" s="136" t="s">
        <v>673</v>
      </c>
      <c r="F224" s="137" t="s">
        <v>674</v>
      </c>
      <c r="G224" s="138" t="s">
        <v>335</v>
      </c>
      <c r="H224" s="139">
        <v>2</v>
      </c>
      <c r="I224" s="140"/>
      <c r="J224" s="141">
        <f>ROUND(I224*H224,2)</f>
        <v>0</v>
      </c>
      <c r="K224" s="137" t="s">
        <v>357</v>
      </c>
      <c r="L224" s="31"/>
      <c r="M224" s="142" t="s">
        <v>1</v>
      </c>
      <c r="N224" s="143" t="s">
        <v>38</v>
      </c>
      <c r="P224" s="144">
        <f>O224*H224</f>
        <v>0</v>
      </c>
      <c r="Q224" s="144">
        <v>0</v>
      </c>
      <c r="R224" s="144">
        <f>Q224*H224</f>
        <v>0</v>
      </c>
      <c r="S224" s="144">
        <v>0</v>
      </c>
      <c r="T224" s="145">
        <f>S224*H224</f>
        <v>0</v>
      </c>
      <c r="AR224" s="146" t="s">
        <v>186</v>
      </c>
      <c r="AT224" s="146" t="s">
        <v>135</v>
      </c>
      <c r="AU224" s="146" t="s">
        <v>82</v>
      </c>
      <c r="AY224" s="16" t="s">
        <v>132</v>
      </c>
      <c r="BE224" s="147">
        <f>IF(N224="základní",J224,0)</f>
        <v>0</v>
      </c>
      <c r="BF224" s="147">
        <f>IF(N224="snížená",J224,0)</f>
        <v>0</v>
      </c>
      <c r="BG224" s="147">
        <f>IF(N224="zákl. přenesená",J224,0)</f>
        <v>0</v>
      </c>
      <c r="BH224" s="147">
        <f>IF(N224="sníž. přenesená",J224,0)</f>
        <v>0</v>
      </c>
      <c r="BI224" s="147">
        <f>IF(N224="nulová",J224,0)</f>
        <v>0</v>
      </c>
      <c r="BJ224" s="16" t="s">
        <v>80</v>
      </c>
      <c r="BK224" s="147">
        <f>ROUND(I224*H224,2)</f>
        <v>0</v>
      </c>
      <c r="BL224" s="16" t="s">
        <v>186</v>
      </c>
      <c r="BM224" s="146" t="s">
        <v>675</v>
      </c>
    </row>
    <row r="225" spans="2:65" s="1" customFormat="1" ht="19.5">
      <c r="B225" s="31"/>
      <c r="D225" s="148" t="s">
        <v>142</v>
      </c>
      <c r="F225" s="149" t="s">
        <v>676</v>
      </c>
      <c r="I225" s="150"/>
      <c r="L225" s="31"/>
      <c r="M225" s="151"/>
      <c r="T225" s="55"/>
      <c r="AT225" s="16" t="s">
        <v>142</v>
      </c>
      <c r="AU225" s="16" t="s">
        <v>82</v>
      </c>
    </row>
    <row r="226" spans="2:65" s="1" customFormat="1" ht="24.2" customHeight="1">
      <c r="B226" s="31"/>
      <c r="C226" s="172" t="s">
        <v>677</v>
      </c>
      <c r="D226" s="172" t="s">
        <v>206</v>
      </c>
      <c r="E226" s="173" t="s">
        <v>678</v>
      </c>
      <c r="F226" s="174" t="s">
        <v>679</v>
      </c>
      <c r="G226" s="175" t="s">
        <v>335</v>
      </c>
      <c r="H226" s="176">
        <v>2</v>
      </c>
      <c r="I226" s="177"/>
      <c r="J226" s="178">
        <f>ROUND(I226*H226,2)</f>
        <v>0</v>
      </c>
      <c r="K226" s="174" t="s">
        <v>357</v>
      </c>
      <c r="L226" s="179"/>
      <c r="M226" s="180" t="s">
        <v>1</v>
      </c>
      <c r="N226" s="181" t="s">
        <v>38</v>
      </c>
      <c r="P226" s="144">
        <f>O226*H226</f>
        <v>0</v>
      </c>
      <c r="Q226" s="144">
        <v>3.9100000000000003E-2</v>
      </c>
      <c r="R226" s="144">
        <f>Q226*H226</f>
        <v>7.8200000000000006E-2</v>
      </c>
      <c r="S226" s="144">
        <v>0</v>
      </c>
      <c r="T226" s="145">
        <f>S226*H226</f>
        <v>0</v>
      </c>
      <c r="AR226" s="146" t="s">
        <v>209</v>
      </c>
      <c r="AT226" s="146" t="s">
        <v>206</v>
      </c>
      <c r="AU226" s="146" t="s">
        <v>82</v>
      </c>
      <c r="AY226" s="16" t="s">
        <v>132</v>
      </c>
      <c r="BE226" s="147">
        <f>IF(N226="základní",J226,0)</f>
        <v>0</v>
      </c>
      <c r="BF226" s="147">
        <f>IF(N226="snížená",J226,0)</f>
        <v>0</v>
      </c>
      <c r="BG226" s="147">
        <f>IF(N226="zákl. přenesená",J226,0)</f>
        <v>0</v>
      </c>
      <c r="BH226" s="147">
        <f>IF(N226="sníž. přenesená",J226,0)</f>
        <v>0</v>
      </c>
      <c r="BI226" s="147">
        <f>IF(N226="nulová",J226,0)</f>
        <v>0</v>
      </c>
      <c r="BJ226" s="16" t="s">
        <v>80</v>
      </c>
      <c r="BK226" s="147">
        <f>ROUND(I226*H226,2)</f>
        <v>0</v>
      </c>
      <c r="BL226" s="16" t="s">
        <v>186</v>
      </c>
      <c r="BM226" s="146" t="s">
        <v>680</v>
      </c>
    </row>
    <row r="227" spans="2:65" s="1" customFormat="1">
      <c r="B227" s="31"/>
      <c r="D227" s="148" t="s">
        <v>142</v>
      </c>
      <c r="F227" s="149" t="s">
        <v>679</v>
      </c>
      <c r="I227" s="150"/>
      <c r="L227" s="31"/>
      <c r="M227" s="183"/>
      <c r="N227" s="184"/>
      <c r="O227" s="184"/>
      <c r="P227" s="184"/>
      <c r="Q227" s="184"/>
      <c r="R227" s="184"/>
      <c r="S227" s="184"/>
      <c r="T227" s="185"/>
      <c r="AT227" s="16" t="s">
        <v>142</v>
      </c>
      <c r="AU227" s="16" t="s">
        <v>82</v>
      </c>
    </row>
    <row r="228" spans="2:65" s="1" customFormat="1" ht="6.95" customHeight="1">
      <c r="B228" s="43"/>
      <c r="C228" s="44"/>
      <c r="D228" s="44"/>
      <c r="E228" s="44"/>
      <c r="F228" s="44"/>
      <c r="G228" s="44"/>
      <c r="H228" s="44"/>
      <c r="I228" s="44"/>
      <c r="J228" s="44"/>
      <c r="K228" s="44"/>
      <c r="L228" s="31"/>
    </row>
  </sheetData>
  <sheetProtection algorithmName="SHA-512" hashValue="XodYq5lpzDXDzsVcmA8vf7Y3ANXbQOh9U9aWlCoZC0fhoKs1ETy9kW29zqp6Nf6G0IXXLM5olISW0iP1ILXuKg==" saltValue="chgQass7hbzQ7S9VvL1w7lktfQUCi4ZSMGZeSeAtzmlJjgPahYI7GPdTH76Q26UXk/vWe/2r5Tt7iZOgj1ofMQ==" spinCount="100000" sheet="1" objects="1" scenarios="1" formatColumns="0" formatRows="0" autoFilter="0"/>
  <autoFilter ref="C127:K227" xr:uid="{00000000-0009-0000-0000-000002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8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>
      <c r="B4" s="19"/>
      <c r="D4" s="20" t="s">
        <v>94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9" t="str">
        <f>'Rekapitulace stavby'!K6</f>
        <v>Rekonstrukce objektu zázemí Koupaliště v Mimoni</v>
      </c>
      <c r="F7" s="230"/>
      <c r="G7" s="230"/>
      <c r="H7" s="230"/>
      <c r="L7" s="19"/>
    </row>
    <row r="8" spans="2:46" ht="12" customHeight="1">
      <c r="B8" s="19"/>
      <c r="D8" s="26" t="s">
        <v>95</v>
      </c>
      <c r="L8" s="19"/>
    </row>
    <row r="9" spans="2:46" s="1" customFormat="1" ht="16.5" customHeight="1">
      <c r="B9" s="31"/>
      <c r="E9" s="229" t="s">
        <v>96</v>
      </c>
      <c r="F9" s="228"/>
      <c r="G9" s="228"/>
      <c r="H9" s="228"/>
      <c r="L9" s="31"/>
    </row>
    <row r="10" spans="2:46" s="1" customFormat="1" ht="12" customHeight="1">
      <c r="B10" s="31"/>
      <c r="D10" s="26" t="s">
        <v>97</v>
      </c>
      <c r="L10" s="31"/>
    </row>
    <row r="11" spans="2:46" s="1" customFormat="1" ht="16.5" customHeight="1">
      <c r="B11" s="31"/>
      <c r="E11" s="219" t="s">
        <v>681</v>
      </c>
      <c r="F11" s="228"/>
      <c r="G11" s="228"/>
      <c r="H11" s="228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29. 4. 2024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tr">
        <f>IF('Rekapitulace stavby'!AN10="","",'Rekapitulace stavby'!AN10)</f>
        <v/>
      </c>
      <c r="L16" s="31"/>
    </row>
    <row r="17" spans="2:12" s="1" customFormat="1" ht="18" customHeight="1">
      <c r="B17" s="31"/>
      <c r="E17" s="24" t="str">
        <f>IF('Rekapitulace stavby'!E11="","",'Rekapitulace stavby'!E11)</f>
        <v xml:space="preserve"> </v>
      </c>
      <c r="I17" s="26" t="s">
        <v>26</v>
      </c>
      <c r="J17" s="24" t="str">
        <f>IF('Rekapitulace stavby'!AN11="","",'Rekapitulace stavby'!AN11)</f>
        <v/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27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1" t="str">
        <f>'Rekapitulace stavby'!E14</f>
        <v>Vyplň údaj</v>
      </c>
      <c r="F20" s="197"/>
      <c r="G20" s="197"/>
      <c r="H20" s="197"/>
      <c r="I20" s="26" t="s">
        <v>26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29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26</v>
      </c>
      <c r="J23" s="24" t="str">
        <f>IF('Rekapitulace stavby'!AN17="","",'Rekapitulace stavby'!AN17)</f>
        <v/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31</v>
      </c>
      <c r="I25" s="26" t="s">
        <v>25</v>
      </c>
      <c r="J25" s="24" t="str">
        <f>IF('Rekapitulace stavby'!AN19="","",'Rekapitulace stavby'!AN19)</f>
        <v/>
      </c>
      <c r="L25" s="31"/>
    </row>
    <row r="26" spans="2:12" s="1" customFormat="1" ht="18" customHeight="1">
      <c r="B26" s="31"/>
      <c r="E26" s="24" t="str">
        <f>IF('Rekapitulace stavby'!E20="","",'Rekapitulace stavby'!E20)</f>
        <v xml:space="preserve"> </v>
      </c>
      <c r="I26" s="26" t="s">
        <v>26</v>
      </c>
      <c r="J26" s="24" t="str">
        <f>IF('Rekapitulace stavby'!AN20="","",'Rekapitulace stavby'!AN20)</f>
        <v/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32</v>
      </c>
      <c r="L28" s="31"/>
    </row>
    <row r="29" spans="2:12" s="7" customFormat="1" ht="16.5" customHeight="1">
      <c r="B29" s="93"/>
      <c r="E29" s="201" t="s">
        <v>1</v>
      </c>
      <c r="F29" s="201"/>
      <c r="G29" s="201"/>
      <c r="H29" s="201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33</v>
      </c>
      <c r="J32" s="65">
        <f>ROUND(J127,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35</v>
      </c>
      <c r="I34" s="34" t="s">
        <v>34</v>
      </c>
      <c r="J34" s="34" t="s">
        <v>36</v>
      </c>
      <c r="L34" s="31"/>
    </row>
    <row r="35" spans="2:12" s="1" customFormat="1" ht="14.45" customHeight="1">
      <c r="B35" s="31"/>
      <c r="D35" s="54" t="s">
        <v>37</v>
      </c>
      <c r="E35" s="26" t="s">
        <v>38</v>
      </c>
      <c r="F35" s="85">
        <f>ROUND((SUM(BE127:BE188)),  2)</f>
        <v>0</v>
      </c>
      <c r="I35" s="95">
        <v>0.21</v>
      </c>
      <c r="J35" s="85">
        <f>ROUND(((SUM(BE127:BE188))*I35),  2)</f>
        <v>0</v>
      </c>
      <c r="L35" s="31"/>
    </row>
    <row r="36" spans="2:12" s="1" customFormat="1" ht="14.45" customHeight="1">
      <c r="B36" s="31"/>
      <c r="E36" s="26" t="s">
        <v>39</v>
      </c>
      <c r="F36" s="85">
        <f>ROUND((SUM(BF127:BF188)),  2)</f>
        <v>0</v>
      </c>
      <c r="I36" s="95">
        <v>0.12</v>
      </c>
      <c r="J36" s="85">
        <f>ROUND(((SUM(BF127:BF188))*I36),  2)</f>
        <v>0</v>
      </c>
      <c r="L36" s="31"/>
    </row>
    <row r="37" spans="2:12" s="1" customFormat="1" ht="14.45" hidden="1" customHeight="1">
      <c r="B37" s="31"/>
      <c r="E37" s="26" t="s">
        <v>40</v>
      </c>
      <c r="F37" s="85">
        <f>ROUND((SUM(BG127:BG188)),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41</v>
      </c>
      <c r="F38" s="85">
        <f>ROUND((SUM(BH127:BH188)),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42</v>
      </c>
      <c r="F39" s="85">
        <f>ROUND((SUM(BI127:BI188)),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43</v>
      </c>
      <c r="E41" s="56"/>
      <c r="F41" s="56"/>
      <c r="G41" s="98" t="s">
        <v>44</v>
      </c>
      <c r="H41" s="99" t="s">
        <v>45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102" t="s">
        <v>49</v>
      </c>
      <c r="G61" s="42" t="s">
        <v>48</v>
      </c>
      <c r="H61" s="33"/>
      <c r="I61" s="33"/>
      <c r="J61" s="103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102" t="s">
        <v>49</v>
      </c>
      <c r="G76" s="42" t="s">
        <v>48</v>
      </c>
      <c r="H76" s="33"/>
      <c r="I76" s="33"/>
      <c r="J76" s="103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99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9" t="str">
        <f>E7</f>
        <v>Rekonstrukce objektu zázemí Koupaliště v Mimoni</v>
      </c>
      <c r="F85" s="230"/>
      <c r="G85" s="230"/>
      <c r="H85" s="230"/>
      <c r="L85" s="31"/>
    </row>
    <row r="86" spans="2:12" ht="12" customHeight="1">
      <c r="B86" s="19"/>
      <c r="C86" s="26" t="s">
        <v>95</v>
      </c>
      <c r="L86" s="19"/>
    </row>
    <row r="87" spans="2:12" s="1" customFormat="1" ht="16.5" customHeight="1">
      <c r="B87" s="31"/>
      <c r="E87" s="229" t="s">
        <v>96</v>
      </c>
      <c r="F87" s="228"/>
      <c r="G87" s="228"/>
      <c r="H87" s="228"/>
      <c r="L87" s="31"/>
    </row>
    <row r="88" spans="2:12" s="1" customFormat="1" ht="12" customHeight="1">
      <c r="B88" s="31"/>
      <c r="C88" s="26" t="s">
        <v>97</v>
      </c>
      <c r="L88" s="31"/>
    </row>
    <row r="89" spans="2:12" s="1" customFormat="1" ht="16.5" customHeight="1">
      <c r="B89" s="31"/>
      <c r="E89" s="219" t="str">
        <f>E11</f>
        <v>03 - Elektro</v>
      </c>
      <c r="F89" s="228"/>
      <c r="G89" s="228"/>
      <c r="H89" s="228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29. 4. 2024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 xml:space="preserve"> </v>
      </c>
      <c r="I93" s="26" t="s">
        <v>29</v>
      </c>
      <c r="J93" s="29" t="str">
        <f>E23</f>
        <v xml:space="preserve"> </v>
      </c>
      <c r="L93" s="31"/>
    </row>
    <row r="94" spans="2:12" s="1" customFormat="1" ht="15.2" customHeight="1">
      <c r="B94" s="31"/>
      <c r="C94" s="26" t="s">
        <v>27</v>
      </c>
      <c r="F94" s="24" t="str">
        <f>IF(E20="","",E20)</f>
        <v>Vyplň údaj</v>
      </c>
      <c r="I94" s="26" t="s">
        <v>31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100</v>
      </c>
      <c r="D96" s="96"/>
      <c r="E96" s="96"/>
      <c r="F96" s="96"/>
      <c r="G96" s="96"/>
      <c r="H96" s="96"/>
      <c r="I96" s="96"/>
      <c r="J96" s="105" t="s">
        <v>101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102</v>
      </c>
      <c r="J98" s="65">
        <f>J127</f>
        <v>0</v>
      </c>
      <c r="L98" s="31"/>
      <c r="AU98" s="16" t="s">
        <v>103</v>
      </c>
    </row>
    <row r="99" spans="2:47" s="8" customFormat="1" ht="24.95" customHeight="1">
      <c r="B99" s="107"/>
      <c r="D99" s="108" t="s">
        <v>112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47" s="9" customFormat="1" ht="19.899999999999999" customHeight="1">
      <c r="B100" s="111"/>
      <c r="D100" s="112" t="s">
        <v>682</v>
      </c>
      <c r="E100" s="113"/>
      <c r="F100" s="113"/>
      <c r="G100" s="113"/>
      <c r="H100" s="113"/>
      <c r="I100" s="113"/>
      <c r="J100" s="114">
        <f>J129</f>
        <v>0</v>
      </c>
      <c r="L100" s="111"/>
    </row>
    <row r="101" spans="2:47" s="9" customFormat="1" ht="19.899999999999999" customHeight="1">
      <c r="B101" s="111"/>
      <c r="D101" s="112" t="s">
        <v>683</v>
      </c>
      <c r="E101" s="113"/>
      <c r="F101" s="113"/>
      <c r="G101" s="113"/>
      <c r="H101" s="113"/>
      <c r="I101" s="113"/>
      <c r="J101" s="114">
        <f>J132</f>
        <v>0</v>
      </c>
      <c r="L101" s="111"/>
    </row>
    <row r="102" spans="2:47" s="9" customFormat="1" ht="19.899999999999999" customHeight="1">
      <c r="B102" s="111"/>
      <c r="D102" s="112" t="s">
        <v>684</v>
      </c>
      <c r="E102" s="113"/>
      <c r="F102" s="113"/>
      <c r="G102" s="113"/>
      <c r="H102" s="113"/>
      <c r="I102" s="113"/>
      <c r="J102" s="114">
        <f>J151</f>
        <v>0</v>
      </c>
      <c r="L102" s="111"/>
    </row>
    <row r="103" spans="2:47" s="9" customFormat="1" ht="19.899999999999999" customHeight="1">
      <c r="B103" s="111"/>
      <c r="D103" s="112" t="s">
        <v>685</v>
      </c>
      <c r="E103" s="113"/>
      <c r="F103" s="113"/>
      <c r="G103" s="113"/>
      <c r="H103" s="113"/>
      <c r="I103" s="113"/>
      <c r="J103" s="114">
        <f>J154</f>
        <v>0</v>
      </c>
      <c r="L103" s="111"/>
    </row>
    <row r="104" spans="2:47" s="9" customFormat="1" ht="19.899999999999999" customHeight="1">
      <c r="B104" s="111"/>
      <c r="D104" s="112" t="s">
        <v>686</v>
      </c>
      <c r="E104" s="113"/>
      <c r="F104" s="113"/>
      <c r="G104" s="113"/>
      <c r="H104" s="113"/>
      <c r="I104" s="113"/>
      <c r="J104" s="114">
        <f>J171</f>
        <v>0</v>
      </c>
      <c r="L104" s="111"/>
    </row>
    <row r="105" spans="2:47" s="9" customFormat="1" ht="19.899999999999999" customHeight="1">
      <c r="B105" s="111"/>
      <c r="D105" s="112" t="s">
        <v>687</v>
      </c>
      <c r="E105" s="113"/>
      <c r="F105" s="113"/>
      <c r="G105" s="113"/>
      <c r="H105" s="113"/>
      <c r="I105" s="113"/>
      <c r="J105" s="114">
        <f>J180</f>
        <v>0</v>
      </c>
      <c r="L105" s="111"/>
    </row>
    <row r="106" spans="2:47" s="1" customFormat="1" ht="21.75" customHeight="1">
      <c r="B106" s="31"/>
      <c r="L106" s="31"/>
    </row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47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47" s="1" customFormat="1" ht="24.95" customHeight="1">
      <c r="B112" s="31"/>
      <c r="C112" s="20" t="s">
        <v>117</v>
      </c>
      <c r="L112" s="31"/>
    </row>
    <row r="113" spans="2:63" s="1" customFormat="1" ht="6.95" customHeight="1">
      <c r="B113" s="31"/>
      <c r="L113" s="31"/>
    </row>
    <row r="114" spans="2:63" s="1" customFormat="1" ht="12" customHeight="1">
      <c r="B114" s="31"/>
      <c r="C114" s="26" t="s">
        <v>16</v>
      </c>
      <c r="L114" s="31"/>
    </row>
    <row r="115" spans="2:63" s="1" customFormat="1" ht="16.5" customHeight="1">
      <c r="B115" s="31"/>
      <c r="E115" s="229" t="str">
        <f>E7</f>
        <v>Rekonstrukce objektu zázemí Koupaliště v Mimoni</v>
      </c>
      <c r="F115" s="230"/>
      <c r="G115" s="230"/>
      <c r="H115" s="230"/>
      <c r="L115" s="31"/>
    </row>
    <row r="116" spans="2:63" ht="12" customHeight="1">
      <c r="B116" s="19"/>
      <c r="C116" s="26" t="s">
        <v>95</v>
      </c>
      <c r="L116" s="19"/>
    </row>
    <row r="117" spans="2:63" s="1" customFormat="1" ht="16.5" customHeight="1">
      <c r="B117" s="31"/>
      <c r="E117" s="229" t="s">
        <v>96</v>
      </c>
      <c r="F117" s="228"/>
      <c r="G117" s="228"/>
      <c r="H117" s="228"/>
      <c r="L117" s="31"/>
    </row>
    <row r="118" spans="2:63" s="1" customFormat="1" ht="12" customHeight="1">
      <c r="B118" s="31"/>
      <c r="C118" s="26" t="s">
        <v>97</v>
      </c>
      <c r="L118" s="31"/>
    </row>
    <row r="119" spans="2:63" s="1" customFormat="1" ht="16.5" customHeight="1">
      <c r="B119" s="31"/>
      <c r="E119" s="219" t="str">
        <f>E11</f>
        <v>03 - Elektro</v>
      </c>
      <c r="F119" s="228"/>
      <c r="G119" s="228"/>
      <c r="H119" s="228"/>
      <c r="L119" s="31"/>
    </row>
    <row r="120" spans="2:63" s="1" customFormat="1" ht="6.95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F14</f>
        <v xml:space="preserve"> </v>
      </c>
      <c r="I121" s="26" t="s">
        <v>22</v>
      </c>
      <c r="J121" s="51" t="str">
        <f>IF(J14="","",J14)</f>
        <v>29. 4. 2024</v>
      </c>
      <c r="L121" s="31"/>
    </row>
    <row r="122" spans="2:63" s="1" customFormat="1" ht="6.95" customHeight="1">
      <c r="B122" s="31"/>
      <c r="L122" s="31"/>
    </row>
    <row r="123" spans="2:63" s="1" customFormat="1" ht="15.2" customHeight="1">
      <c r="B123" s="31"/>
      <c r="C123" s="26" t="s">
        <v>24</v>
      </c>
      <c r="F123" s="24" t="str">
        <f>E17</f>
        <v xml:space="preserve"> </v>
      </c>
      <c r="I123" s="26" t="s">
        <v>29</v>
      </c>
      <c r="J123" s="29" t="str">
        <f>E23</f>
        <v xml:space="preserve"> </v>
      </c>
      <c r="L123" s="31"/>
    </row>
    <row r="124" spans="2:63" s="1" customFormat="1" ht="15.2" customHeight="1">
      <c r="B124" s="31"/>
      <c r="C124" s="26" t="s">
        <v>27</v>
      </c>
      <c r="F124" s="24" t="str">
        <f>IF(E20="","",E20)</f>
        <v>Vyplň údaj</v>
      </c>
      <c r="I124" s="26" t="s">
        <v>31</v>
      </c>
      <c r="J124" s="29" t="str">
        <f>E26</f>
        <v xml:space="preserve"> 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5"/>
      <c r="C126" s="116" t="s">
        <v>118</v>
      </c>
      <c r="D126" s="117" t="s">
        <v>58</v>
      </c>
      <c r="E126" s="117" t="s">
        <v>54</v>
      </c>
      <c r="F126" s="117" t="s">
        <v>55</v>
      </c>
      <c r="G126" s="117" t="s">
        <v>119</v>
      </c>
      <c r="H126" s="117" t="s">
        <v>120</v>
      </c>
      <c r="I126" s="117" t="s">
        <v>121</v>
      </c>
      <c r="J126" s="117" t="s">
        <v>101</v>
      </c>
      <c r="K126" s="118" t="s">
        <v>122</v>
      </c>
      <c r="L126" s="115"/>
      <c r="M126" s="58" t="s">
        <v>1</v>
      </c>
      <c r="N126" s="59" t="s">
        <v>37</v>
      </c>
      <c r="O126" s="59" t="s">
        <v>123</v>
      </c>
      <c r="P126" s="59" t="s">
        <v>124</v>
      </c>
      <c r="Q126" s="59" t="s">
        <v>125</v>
      </c>
      <c r="R126" s="59" t="s">
        <v>126</v>
      </c>
      <c r="S126" s="59" t="s">
        <v>127</v>
      </c>
      <c r="T126" s="60" t="s">
        <v>128</v>
      </c>
    </row>
    <row r="127" spans="2:63" s="1" customFormat="1" ht="22.9" customHeight="1">
      <c r="B127" s="31"/>
      <c r="C127" s="63" t="s">
        <v>129</v>
      </c>
      <c r="J127" s="119">
        <f>BK127</f>
        <v>0</v>
      </c>
      <c r="L127" s="31"/>
      <c r="M127" s="61"/>
      <c r="N127" s="52"/>
      <c r="O127" s="52"/>
      <c r="P127" s="120">
        <f>P128</f>
        <v>0</v>
      </c>
      <c r="Q127" s="52"/>
      <c r="R127" s="120">
        <f>R128</f>
        <v>0</v>
      </c>
      <c r="S127" s="52"/>
      <c r="T127" s="121">
        <f>T128</f>
        <v>0</v>
      </c>
      <c r="AT127" s="16" t="s">
        <v>72</v>
      </c>
      <c r="AU127" s="16" t="s">
        <v>103</v>
      </c>
      <c r="BK127" s="122">
        <f>BK128</f>
        <v>0</v>
      </c>
    </row>
    <row r="128" spans="2:63" s="11" customFormat="1" ht="25.9" customHeight="1">
      <c r="B128" s="123"/>
      <c r="D128" s="124" t="s">
        <v>72</v>
      </c>
      <c r="E128" s="125" t="s">
        <v>350</v>
      </c>
      <c r="F128" s="125" t="s">
        <v>351</v>
      </c>
      <c r="I128" s="126"/>
      <c r="J128" s="127">
        <f>BK128</f>
        <v>0</v>
      </c>
      <c r="L128" s="123"/>
      <c r="M128" s="128"/>
      <c r="P128" s="129">
        <f>P129+P132+P151+P154+P171+P180</f>
        <v>0</v>
      </c>
      <c r="R128" s="129">
        <f>R129+R132+R151+R154+R171+R180</f>
        <v>0</v>
      </c>
      <c r="T128" s="130">
        <f>T129+T132+T151+T154+T171+T180</f>
        <v>0</v>
      </c>
      <c r="AR128" s="124" t="s">
        <v>82</v>
      </c>
      <c r="AT128" s="131" t="s">
        <v>72</v>
      </c>
      <c r="AU128" s="131" t="s">
        <v>73</v>
      </c>
      <c r="AY128" s="124" t="s">
        <v>132</v>
      </c>
      <c r="BK128" s="132">
        <f>BK129+BK132+BK151+BK154+BK171+BK180</f>
        <v>0</v>
      </c>
    </row>
    <row r="129" spans="2:65" s="11" customFormat="1" ht="22.9" customHeight="1">
      <c r="B129" s="123"/>
      <c r="D129" s="124" t="s">
        <v>72</v>
      </c>
      <c r="E129" s="133" t="s">
        <v>688</v>
      </c>
      <c r="F129" s="133" t="s">
        <v>689</v>
      </c>
      <c r="I129" s="126"/>
      <c r="J129" s="134">
        <f>BK129</f>
        <v>0</v>
      </c>
      <c r="L129" s="123"/>
      <c r="M129" s="128"/>
      <c r="P129" s="129">
        <f>SUM(P130:P131)</f>
        <v>0</v>
      </c>
      <c r="R129" s="129">
        <f>SUM(R130:R131)</f>
        <v>0</v>
      </c>
      <c r="T129" s="130">
        <f>SUM(T130:T131)</f>
        <v>0</v>
      </c>
      <c r="AR129" s="124" t="s">
        <v>82</v>
      </c>
      <c r="AT129" s="131" t="s">
        <v>72</v>
      </c>
      <c r="AU129" s="131" t="s">
        <v>80</v>
      </c>
      <c r="AY129" s="124" t="s">
        <v>132</v>
      </c>
      <c r="BK129" s="132">
        <f>SUM(BK130:BK131)</f>
        <v>0</v>
      </c>
    </row>
    <row r="130" spans="2:65" s="1" customFormat="1" ht="24.2" customHeight="1">
      <c r="B130" s="31"/>
      <c r="C130" s="135" t="s">
        <v>80</v>
      </c>
      <c r="D130" s="135" t="s">
        <v>135</v>
      </c>
      <c r="E130" s="136" t="s">
        <v>690</v>
      </c>
      <c r="F130" s="137" t="s">
        <v>691</v>
      </c>
      <c r="G130" s="138" t="s">
        <v>335</v>
      </c>
      <c r="H130" s="139">
        <v>1</v>
      </c>
      <c r="I130" s="140"/>
      <c r="J130" s="141">
        <f>ROUND(I130*H130,2)</f>
        <v>0</v>
      </c>
      <c r="K130" s="137" t="s">
        <v>1</v>
      </c>
      <c r="L130" s="31"/>
      <c r="M130" s="142" t="s">
        <v>1</v>
      </c>
      <c r="N130" s="143" t="s">
        <v>38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186</v>
      </c>
      <c r="AT130" s="146" t="s">
        <v>135</v>
      </c>
      <c r="AU130" s="146" t="s">
        <v>82</v>
      </c>
      <c r="AY130" s="16" t="s">
        <v>132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6" t="s">
        <v>80</v>
      </c>
      <c r="BK130" s="147">
        <f>ROUND(I130*H130,2)</f>
        <v>0</v>
      </c>
      <c r="BL130" s="16" t="s">
        <v>186</v>
      </c>
      <c r="BM130" s="146" t="s">
        <v>692</v>
      </c>
    </row>
    <row r="131" spans="2:65" s="1" customFormat="1" ht="19.5">
      <c r="B131" s="31"/>
      <c r="D131" s="148" t="s">
        <v>142</v>
      </c>
      <c r="F131" s="149" t="s">
        <v>691</v>
      </c>
      <c r="I131" s="150"/>
      <c r="L131" s="31"/>
      <c r="M131" s="151"/>
      <c r="T131" s="55"/>
      <c r="AT131" s="16" t="s">
        <v>142</v>
      </c>
      <c r="AU131" s="16" t="s">
        <v>82</v>
      </c>
    </row>
    <row r="132" spans="2:65" s="11" customFormat="1" ht="22.9" customHeight="1">
      <c r="B132" s="123"/>
      <c r="D132" s="124" t="s">
        <v>72</v>
      </c>
      <c r="E132" s="133" t="s">
        <v>693</v>
      </c>
      <c r="F132" s="133" t="s">
        <v>694</v>
      </c>
      <c r="I132" s="126"/>
      <c r="J132" s="134">
        <f>BK132</f>
        <v>0</v>
      </c>
      <c r="L132" s="123"/>
      <c r="M132" s="128"/>
      <c r="P132" s="129">
        <f>SUM(P133:P150)</f>
        <v>0</v>
      </c>
      <c r="R132" s="129">
        <f>SUM(R133:R150)</f>
        <v>0</v>
      </c>
      <c r="T132" s="130">
        <f>SUM(T133:T150)</f>
        <v>0</v>
      </c>
      <c r="AR132" s="124" t="s">
        <v>82</v>
      </c>
      <c r="AT132" s="131" t="s">
        <v>72</v>
      </c>
      <c r="AU132" s="131" t="s">
        <v>80</v>
      </c>
      <c r="AY132" s="124" t="s">
        <v>132</v>
      </c>
      <c r="BK132" s="132">
        <f>SUM(BK133:BK150)</f>
        <v>0</v>
      </c>
    </row>
    <row r="133" spans="2:65" s="1" customFormat="1" ht="16.5" customHeight="1">
      <c r="B133" s="31"/>
      <c r="C133" s="135" t="s">
        <v>82</v>
      </c>
      <c r="D133" s="135" t="s">
        <v>135</v>
      </c>
      <c r="E133" s="136" t="s">
        <v>695</v>
      </c>
      <c r="F133" s="137" t="s">
        <v>696</v>
      </c>
      <c r="G133" s="138" t="s">
        <v>335</v>
      </c>
      <c r="H133" s="139">
        <v>32</v>
      </c>
      <c r="I133" s="140"/>
      <c r="J133" s="141">
        <f>ROUND(I133*H133,2)</f>
        <v>0</v>
      </c>
      <c r="K133" s="137" t="s">
        <v>1</v>
      </c>
      <c r="L133" s="31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186</v>
      </c>
      <c r="AT133" s="146" t="s">
        <v>135</v>
      </c>
      <c r="AU133" s="146" t="s">
        <v>82</v>
      </c>
      <c r="AY133" s="16" t="s">
        <v>132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6" t="s">
        <v>80</v>
      </c>
      <c r="BK133" s="147">
        <f>ROUND(I133*H133,2)</f>
        <v>0</v>
      </c>
      <c r="BL133" s="16" t="s">
        <v>186</v>
      </c>
      <c r="BM133" s="146" t="s">
        <v>697</v>
      </c>
    </row>
    <row r="134" spans="2:65" s="1" customFormat="1">
      <c r="B134" s="31"/>
      <c r="D134" s="148" t="s">
        <v>142</v>
      </c>
      <c r="F134" s="149" t="s">
        <v>696</v>
      </c>
      <c r="I134" s="150"/>
      <c r="L134" s="31"/>
      <c r="M134" s="151"/>
      <c r="T134" s="55"/>
      <c r="AT134" s="16" t="s">
        <v>142</v>
      </c>
      <c r="AU134" s="16" t="s">
        <v>82</v>
      </c>
    </row>
    <row r="135" spans="2:65" s="1" customFormat="1" ht="24.2" customHeight="1">
      <c r="B135" s="31"/>
      <c r="C135" s="135" t="s">
        <v>133</v>
      </c>
      <c r="D135" s="135" t="s">
        <v>135</v>
      </c>
      <c r="E135" s="136" t="s">
        <v>698</v>
      </c>
      <c r="F135" s="137" t="s">
        <v>699</v>
      </c>
      <c r="G135" s="138" t="s">
        <v>202</v>
      </c>
      <c r="H135" s="139">
        <v>450</v>
      </c>
      <c r="I135" s="140"/>
      <c r="J135" s="141">
        <f>ROUND(I135*H135,2)</f>
        <v>0</v>
      </c>
      <c r="K135" s="137" t="s">
        <v>1</v>
      </c>
      <c r="L135" s="31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186</v>
      </c>
      <c r="AT135" s="146" t="s">
        <v>135</v>
      </c>
      <c r="AU135" s="146" t="s">
        <v>82</v>
      </c>
      <c r="AY135" s="16" t="s">
        <v>132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6" t="s">
        <v>80</v>
      </c>
      <c r="BK135" s="147">
        <f>ROUND(I135*H135,2)</f>
        <v>0</v>
      </c>
      <c r="BL135" s="16" t="s">
        <v>186</v>
      </c>
      <c r="BM135" s="146" t="s">
        <v>700</v>
      </c>
    </row>
    <row r="136" spans="2:65" s="1" customFormat="1" ht="19.5">
      <c r="B136" s="31"/>
      <c r="D136" s="148" t="s">
        <v>142</v>
      </c>
      <c r="F136" s="149" t="s">
        <v>699</v>
      </c>
      <c r="I136" s="150"/>
      <c r="L136" s="31"/>
      <c r="M136" s="151"/>
      <c r="T136" s="55"/>
      <c r="AT136" s="16" t="s">
        <v>142</v>
      </c>
      <c r="AU136" s="16" t="s">
        <v>82</v>
      </c>
    </row>
    <row r="137" spans="2:65" s="1" customFormat="1" ht="33" customHeight="1">
      <c r="B137" s="31"/>
      <c r="C137" s="135" t="s">
        <v>140</v>
      </c>
      <c r="D137" s="135" t="s">
        <v>135</v>
      </c>
      <c r="E137" s="136" t="s">
        <v>701</v>
      </c>
      <c r="F137" s="137" t="s">
        <v>702</v>
      </c>
      <c r="G137" s="138" t="s">
        <v>202</v>
      </c>
      <c r="H137" s="139">
        <v>400</v>
      </c>
      <c r="I137" s="140"/>
      <c r="J137" s="141">
        <f>ROUND(I137*H137,2)</f>
        <v>0</v>
      </c>
      <c r="K137" s="137" t="s">
        <v>1</v>
      </c>
      <c r="L137" s="31"/>
      <c r="M137" s="142" t="s">
        <v>1</v>
      </c>
      <c r="N137" s="143" t="s">
        <v>38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186</v>
      </c>
      <c r="AT137" s="146" t="s">
        <v>135</v>
      </c>
      <c r="AU137" s="146" t="s">
        <v>82</v>
      </c>
      <c r="AY137" s="16" t="s">
        <v>132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6" t="s">
        <v>80</v>
      </c>
      <c r="BK137" s="147">
        <f>ROUND(I137*H137,2)</f>
        <v>0</v>
      </c>
      <c r="BL137" s="16" t="s">
        <v>186</v>
      </c>
      <c r="BM137" s="146" t="s">
        <v>703</v>
      </c>
    </row>
    <row r="138" spans="2:65" s="1" customFormat="1" ht="19.5">
      <c r="B138" s="31"/>
      <c r="D138" s="148" t="s">
        <v>142</v>
      </c>
      <c r="F138" s="149" t="s">
        <v>702</v>
      </c>
      <c r="I138" s="150"/>
      <c r="L138" s="31"/>
      <c r="M138" s="151"/>
      <c r="T138" s="55"/>
      <c r="AT138" s="16" t="s">
        <v>142</v>
      </c>
      <c r="AU138" s="16" t="s">
        <v>82</v>
      </c>
    </row>
    <row r="139" spans="2:65" s="1" customFormat="1" ht="24.2" customHeight="1">
      <c r="B139" s="31"/>
      <c r="C139" s="135" t="s">
        <v>176</v>
      </c>
      <c r="D139" s="135" t="s">
        <v>135</v>
      </c>
      <c r="E139" s="136" t="s">
        <v>704</v>
      </c>
      <c r="F139" s="137" t="s">
        <v>705</v>
      </c>
      <c r="G139" s="138" t="s">
        <v>202</v>
      </c>
      <c r="H139" s="139">
        <v>20</v>
      </c>
      <c r="I139" s="140"/>
      <c r="J139" s="141">
        <f>ROUND(I139*H139,2)</f>
        <v>0</v>
      </c>
      <c r="K139" s="137" t="s">
        <v>1</v>
      </c>
      <c r="L139" s="31"/>
      <c r="M139" s="142" t="s">
        <v>1</v>
      </c>
      <c r="N139" s="143" t="s">
        <v>38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186</v>
      </c>
      <c r="AT139" s="146" t="s">
        <v>135</v>
      </c>
      <c r="AU139" s="146" t="s">
        <v>82</v>
      </c>
      <c r="AY139" s="16" t="s">
        <v>132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80</v>
      </c>
      <c r="BK139" s="147">
        <f>ROUND(I139*H139,2)</f>
        <v>0</v>
      </c>
      <c r="BL139" s="16" t="s">
        <v>186</v>
      </c>
      <c r="BM139" s="146" t="s">
        <v>706</v>
      </c>
    </row>
    <row r="140" spans="2:65" s="1" customFormat="1" ht="19.5">
      <c r="B140" s="31"/>
      <c r="D140" s="148" t="s">
        <v>142</v>
      </c>
      <c r="F140" s="149" t="s">
        <v>705</v>
      </c>
      <c r="I140" s="150"/>
      <c r="L140" s="31"/>
      <c r="M140" s="151"/>
      <c r="T140" s="55"/>
      <c r="AT140" s="16" t="s">
        <v>142</v>
      </c>
      <c r="AU140" s="16" t="s">
        <v>82</v>
      </c>
    </row>
    <row r="141" spans="2:65" s="1" customFormat="1" ht="24.2" customHeight="1">
      <c r="B141" s="31"/>
      <c r="C141" s="135" t="s">
        <v>147</v>
      </c>
      <c r="D141" s="135" t="s">
        <v>135</v>
      </c>
      <c r="E141" s="136" t="s">
        <v>707</v>
      </c>
      <c r="F141" s="137" t="s">
        <v>708</v>
      </c>
      <c r="G141" s="138" t="s">
        <v>335</v>
      </c>
      <c r="H141" s="139">
        <v>20</v>
      </c>
      <c r="I141" s="140"/>
      <c r="J141" s="141">
        <f>ROUND(I141*H141,2)</f>
        <v>0</v>
      </c>
      <c r="K141" s="137" t="s">
        <v>1</v>
      </c>
      <c r="L141" s="31"/>
      <c r="M141" s="142" t="s">
        <v>1</v>
      </c>
      <c r="N141" s="143" t="s">
        <v>38</v>
      </c>
      <c r="P141" s="144">
        <f>O141*H141</f>
        <v>0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AR141" s="146" t="s">
        <v>186</v>
      </c>
      <c r="AT141" s="146" t="s">
        <v>135</v>
      </c>
      <c r="AU141" s="146" t="s">
        <v>82</v>
      </c>
      <c r="AY141" s="16" t="s">
        <v>132</v>
      </c>
      <c r="BE141" s="147">
        <f>IF(N141="základní",J141,0)</f>
        <v>0</v>
      </c>
      <c r="BF141" s="147">
        <f>IF(N141="snížená",J141,0)</f>
        <v>0</v>
      </c>
      <c r="BG141" s="147">
        <f>IF(N141="zákl. přenesená",J141,0)</f>
        <v>0</v>
      </c>
      <c r="BH141" s="147">
        <f>IF(N141="sníž. přenesená",J141,0)</f>
        <v>0</v>
      </c>
      <c r="BI141" s="147">
        <f>IF(N141="nulová",J141,0)</f>
        <v>0</v>
      </c>
      <c r="BJ141" s="16" t="s">
        <v>80</v>
      </c>
      <c r="BK141" s="147">
        <f>ROUND(I141*H141,2)</f>
        <v>0</v>
      </c>
      <c r="BL141" s="16" t="s">
        <v>186</v>
      </c>
      <c r="BM141" s="146" t="s">
        <v>709</v>
      </c>
    </row>
    <row r="142" spans="2:65" s="1" customFormat="1">
      <c r="B142" s="31"/>
      <c r="D142" s="148" t="s">
        <v>142</v>
      </c>
      <c r="F142" s="149" t="s">
        <v>708</v>
      </c>
      <c r="I142" s="150"/>
      <c r="L142" s="31"/>
      <c r="M142" s="151"/>
      <c r="T142" s="55"/>
      <c r="AT142" s="16" t="s">
        <v>142</v>
      </c>
      <c r="AU142" s="16" t="s">
        <v>82</v>
      </c>
    </row>
    <row r="143" spans="2:65" s="1" customFormat="1" ht="24.2" customHeight="1">
      <c r="B143" s="31"/>
      <c r="C143" s="135" t="s">
        <v>190</v>
      </c>
      <c r="D143" s="135" t="s">
        <v>135</v>
      </c>
      <c r="E143" s="136" t="s">
        <v>710</v>
      </c>
      <c r="F143" s="137" t="s">
        <v>711</v>
      </c>
      <c r="G143" s="138" t="s">
        <v>335</v>
      </c>
      <c r="H143" s="139">
        <v>2</v>
      </c>
      <c r="I143" s="140"/>
      <c r="J143" s="141">
        <f>ROUND(I143*H143,2)</f>
        <v>0</v>
      </c>
      <c r="K143" s="137" t="s">
        <v>1</v>
      </c>
      <c r="L143" s="31"/>
      <c r="M143" s="142" t="s">
        <v>1</v>
      </c>
      <c r="N143" s="143" t="s">
        <v>38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186</v>
      </c>
      <c r="AT143" s="146" t="s">
        <v>135</v>
      </c>
      <c r="AU143" s="146" t="s">
        <v>82</v>
      </c>
      <c r="AY143" s="16" t="s">
        <v>132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6" t="s">
        <v>80</v>
      </c>
      <c r="BK143" s="147">
        <f>ROUND(I143*H143,2)</f>
        <v>0</v>
      </c>
      <c r="BL143" s="16" t="s">
        <v>186</v>
      </c>
      <c r="BM143" s="146" t="s">
        <v>712</v>
      </c>
    </row>
    <row r="144" spans="2:65" s="1" customFormat="1">
      <c r="B144" s="31"/>
      <c r="D144" s="148" t="s">
        <v>142</v>
      </c>
      <c r="F144" s="149" t="s">
        <v>711</v>
      </c>
      <c r="I144" s="150"/>
      <c r="L144" s="31"/>
      <c r="M144" s="151"/>
      <c r="T144" s="55"/>
      <c r="AT144" s="16" t="s">
        <v>142</v>
      </c>
      <c r="AU144" s="16" t="s">
        <v>82</v>
      </c>
    </row>
    <row r="145" spans="2:65" s="1" customFormat="1" ht="33" customHeight="1">
      <c r="B145" s="31"/>
      <c r="C145" s="135" t="s">
        <v>194</v>
      </c>
      <c r="D145" s="135" t="s">
        <v>135</v>
      </c>
      <c r="E145" s="136" t="s">
        <v>713</v>
      </c>
      <c r="F145" s="137" t="s">
        <v>714</v>
      </c>
      <c r="G145" s="138" t="s">
        <v>335</v>
      </c>
      <c r="H145" s="139">
        <v>8</v>
      </c>
      <c r="I145" s="140"/>
      <c r="J145" s="141">
        <f>ROUND(I145*H145,2)</f>
        <v>0</v>
      </c>
      <c r="K145" s="137" t="s">
        <v>1</v>
      </c>
      <c r="L145" s="31"/>
      <c r="M145" s="142" t="s">
        <v>1</v>
      </c>
      <c r="N145" s="143" t="s">
        <v>38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186</v>
      </c>
      <c r="AT145" s="146" t="s">
        <v>135</v>
      </c>
      <c r="AU145" s="146" t="s">
        <v>82</v>
      </c>
      <c r="AY145" s="16" t="s">
        <v>132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6" t="s">
        <v>80</v>
      </c>
      <c r="BK145" s="147">
        <f>ROUND(I145*H145,2)</f>
        <v>0</v>
      </c>
      <c r="BL145" s="16" t="s">
        <v>186</v>
      </c>
      <c r="BM145" s="146" t="s">
        <v>715</v>
      </c>
    </row>
    <row r="146" spans="2:65" s="1" customFormat="1" ht="19.5">
      <c r="B146" s="31"/>
      <c r="D146" s="148" t="s">
        <v>142</v>
      </c>
      <c r="F146" s="149" t="s">
        <v>714</v>
      </c>
      <c r="I146" s="150"/>
      <c r="L146" s="31"/>
      <c r="M146" s="151"/>
      <c r="T146" s="55"/>
      <c r="AT146" s="16" t="s">
        <v>142</v>
      </c>
      <c r="AU146" s="16" t="s">
        <v>82</v>
      </c>
    </row>
    <row r="147" spans="2:65" s="1" customFormat="1" ht="33" customHeight="1">
      <c r="B147" s="31"/>
      <c r="C147" s="135" t="s">
        <v>199</v>
      </c>
      <c r="D147" s="135" t="s">
        <v>135</v>
      </c>
      <c r="E147" s="136" t="s">
        <v>716</v>
      </c>
      <c r="F147" s="137" t="s">
        <v>717</v>
      </c>
      <c r="G147" s="138" t="s">
        <v>335</v>
      </c>
      <c r="H147" s="139">
        <v>24</v>
      </c>
      <c r="I147" s="140"/>
      <c r="J147" s="141">
        <f>ROUND(I147*H147,2)</f>
        <v>0</v>
      </c>
      <c r="K147" s="137" t="s">
        <v>1</v>
      </c>
      <c r="L147" s="31"/>
      <c r="M147" s="142" t="s">
        <v>1</v>
      </c>
      <c r="N147" s="143" t="s">
        <v>38</v>
      </c>
      <c r="P147" s="144">
        <f>O147*H147</f>
        <v>0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AR147" s="146" t="s">
        <v>186</v>
      </c>
      <c r="AT147" s="146" t="s">
        <v>135</v>
      </c>
      <c r="AU147" s="146" t="s">
        <v>82</v>
      </c>
      <c r="AY147" s="16" t="s">
        <v>132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6" t="s">
        <v>80</v>
      </c>
      <c r="BK147" s="147">
        <f>ROUND(I147*H147,2)</f>
        <v>0</v>
      </c>
      <c r="BL147" s="16" t="s">
        <v>186</v>
      </c>
      <c r="BM147" s="146" t="s">
        <v>718</v>
      </c>
    </row>
    <row r="148" spans="2:65" s="1" customFormat="1" ht="19.5">
      <c r="B148" s="31"/>
      <c r="D148" s="148" t="s">
        <v>142</v>
      </c>
      <c r="F148" s="149" t="s">
        <v>717</v>
      </c>
      <c r="I148" s="150"/>
      <c r="L148" s="31"/>
      <c r="M148" s="151"/>
      <c r="T148" s="55"/>
      <c r="AT148" s="16" t="s">
        <v>142</v>
      </c>
      <c r="AU148" s="16" t="s">
        <v>82</v>
      </c>
    </row>
    <row r="149" spans="2:65" s="1" customFormat="1" ht="33" customHeight="1">
      <c r="B149" s="31"/>
      <c r="C149" s="135" t="s">
        <v>205</v>
      </c>
      <c r="D149" s="135" t="s">
        <v>135</v>
      </c>
      <c r="E149" s="136" t="s">
        <v>719</v>
      </c>
      <c r="F149" s="137" t="s">
        <v>720</v>
      </c>
      <c r="G149" s="138" t="s">
        <v>335</v>
      </c>
      <c r="H149" s="139">
        <v>24</v>
      </c>
      <c r="I149" s="140"/>
      <c r="J149" s="141">
        <f>ROUND(I149*H149,2)</f>
        <v>0</v>
      </c>
      <c r="K149" s="137" t="s">
        <v>1</v>
      </c>
      <c r="L149" s="31"/>
      <c r="M149" s="142" t="s">
        <v>1</v>
      </c>
      <c r="N149" s="143" t="s">
        <v>38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186</v>
      </c>
      <c r="AT149" s="146" t="s">
        <v>135</v>
      </c>
      <c r="AU149" s="146" t="s">
        <v>82</v>
      </c>
      <c r="AY149" s="16" t="s">
        <v>132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6" t="s">
        <v>80</v>
      </c>
      <c r="BK149" s="147">
        <f>ROUND(I149*H149,2)</f>
        <v>0</v>
      </c>
      <c r="BL149" s="16" t="s">
        <v>186</v>
      </c>
      <c r="BM149" s="146" t="s">
        <v>721</v>
      </c>
    </row>
    <row r="150" spans="2:65" s="1" customFormat="1" ht="19.5">
      <c r="B150" s="31"/>
      <c r="D150" s="148" t="s">
        <v>142</v>
      </c>
      <c r="F150" s="149" t="s">
        <v>720</v>
      </c>
      <c r="I150" s="150"/>
      <c r="L150" s="31"/>
      <c r="M150" s="151"/>
      <c r="T150" s="55"/>
      <c r="AT150" s="16" t="s">
        <v>142</v>
      </c>
      <c r="AU150" s="16" t="s">
        <v>82</v>
      </c>
    </row>
    <row r="151" spans="2:65" s="11" customFormat="1" ht="22.9" customHeight="1">
      <c r="B151" s="123"/>
      <c r="D151" s="124" t="s">
        <v>72</v>
      </c>
      <c r="E151" s="133" t="s">
        <v>722</v>
      </c>
      <c r="F151" s="133" t="s">
        <v>723</v>
      </c>
      <c r="I151" s="126"/>
      <c r="J151" s="134">
        <f>BK151</f>
        <v>0</v>
      </c>
      <c r="L151" s="123"/>
      <c r="M151" s="128"/>
      <c r="P151" s="129">
        <f>SUM(P152:P153)</f>
        <v>0</v>
      </c>
      <c r="R151" s="129">
        <f>SUM(R152:R153)</f>
        <v>0</v>
      </c>
      <c r="T151" s="130">
        <f>SUM(T152:T153)</f>
        <v>0</v>
      </c>
      <c r="AR151" s="124" t="s">
        <v>82</v>
      </c>
      <c r="AT151" s="131" t="s">
        <v>72</v>
      </c>
      <c r="AU151" s="131" t="s">
        <v>80</v>
      </c>
      <c r="AY151" s="124" t="s">
        <v>132</v>
      </c>
      <c r="BK151" s="132">
        <f>SUM(BK152:BK153)</f>
        <v>0</v>
      </c>
    </row>
    <row r="152" spans="2:65" s="1" customFormat="1" ht="16.5" customHeight="1">
      <c r="B152" s="31"/>
      <c r="C152" s="172" t="s">
        <v>212</v>
      </c>
      <c r="D152" s="172" t="s">
        <v>206</v>
      </c>
      <c r="E152" s="173" t="s">
        <v>724</v>
      </c>
      <c r="F152" s="174" t="s">
        <v>725</v>
      </c>
      <c r="G152" s="175" t="s">
        <v>335</v>
      </c>
      <c r="H152" s="176">
        <v>1</v>
      </c>
      <c r="I152" s="177"/>
      <c r="J152" s="178">
        <f>ROUND(I152*H152,2)</f>
        <v>0</v>
      </c>
      <c r="K152" s="174" t="s">
        <v>1</v>
      </c>
      <c r="L152" s="179"/>
      <c r="M152" s="180" t="s">
        <v>1</v>
      </c>
      <c r="N152" s="181" t="s">
        <v>38</v>
      </c>
      <c r="P152" s="144">
        <f>O152*H152</f>
        <v>0</v>
      </c>
      <c r="Q152" s="144">
        <v>0</v>
      </c>
      <c r="R152" s="144">
        <f>Q152*H152</f>
        <v>0</v>
      </c>
      <c r="S152" s="144">
        <v>0</v>
      </c>
      <c r="T152" s="145">
        <f>S152*H152</f>
        <v>0</v>
      </c>
      <c r="AR152" s="146" t="s">
        <v>209</v>
      </c>
      <c r="AT152" s="146" t="s">
        <v>206</v>
      </c>
      <c r="AU152" s="146" t="s">
        <v>82</v>
      </c>
      <c r="AY152" s="16" t="s">
        <v>132</v>
      </c>
      <c r="BE152" s="147">
        <f>IF(N152="základní",J152,0)</f>
        <v>0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6" t="s">
        <v>80</v>
      </c>
      <c r="BK152" s="147">
        <f>ROUND(I152*H152,2)</f>
        <v>0</v>
      </c>
      <c r="BL152" s="16" t="s">
        <v>186</v>
      </c>
      <c r="BM152" s="146" t="s">
        <v>726</v>
      </c>
    </row>
    <row r="153" spans="2:65" s="1" customFormat="1">
      <c r="B153" s="31"/>
      <c r="D153" s="148" t="s">
        <v>142</v>
      </c>
      <c r="F153" s="149" t="s">
        <v>725</v>
      </c>
      <c r="I153" s="150"/>
      <c r="L153" s="31"/>
      <c r="M153" s="151"/>
      <c r="T153" s="55"/>
      <c r="AT153" s="16" t="s">
        <v>142</v>
      </c>
      <c r="AU153" s="16" t="s">
        <v>82</v>
      </c>
    </row>
    <row r="154" spans="2:65" s="11" customFormat="1" ht="22.9" customHeight="1">
      <c r="B154" s="123"/>
      <c r="D154" s="124" t="s">
        <v>72</v>
      </c>
      <c r="E154" s="133" t="s">
        <v>727</v>
      </c>
      <c r="F154" s="133" t="s">
        <v>728</v>
      </c>
      <c r="I154" s="126"/>
      <c r="J154" s="134">
        <f>BK154</f>
        <v>0</v>
      </c>
      <c r="L154" s="123"/>
      <c r="M154" s="128"/>
      <c r="P154" s="129">
        <f>SUM(P155:P170)</f>
        <v>0</v>
      </c>
      <c r="R154" s="129">
        <f>SUM(R155:R170)</f>
        <v>0</v>
      </c>
      <c r="T154" s="130">
        <f>SUM(T155:T170)</f>
        <v>0</v>
      </c>
      <c r="AR154" s="124" t="s">
        <v>82</v>
      </c>
      <c r="AT154" s="131" t="s">
        <v>72</v>
      </c>
      <c r="AU154" s="131" t="s">
        <v>80</v>
      </c>
      <c r="AY154" s="124" t="s">
        <v>132</v>
      </c>
      <c r="BK154" s="132">
        <f>SUM(BK155:BK170)</f>
        <v>0</v>
      </c>
    </row>
    <row r="155" spans="2:65" s="1" customFormat="1" ht="24.2" customHeight="1">
      <c r="B155" s="31"/>
      <c r="C155" s="172" t="s">
        <v>8</v>
      </c>
      <c r="D155" s="172" t="s">
        <v>206</v>
      </c>
      <c r="E155" s="173" t="s">
        <v>729</v>
      </c>
      <c r="F155" s="174" t="s">
        <v>730</v>
      </c>
      <c r="G155" s="175" t="s">
        <v>202</v>
      </c>
      <c r="H155" s="176">
        <v>450</v>
      </c>
      <c r="I155" s="177"/>
      <c r="J155" s="178">
        <f>ROUND(I155*H155,2)</f>
        <v>0</v>
      </c>
      <c r="K155" s="174" t="s">
        <v>1</v>
      </c>
      <c r="L155" s="179"/>
      <c r="M155" s="180" t="s">
        <v>1</v>
      </c>
      <c r="N155" s="181" t="s">
        <v>38</v>
      </c>
      <c r="P155" s="144">
        <f>O155*H155</f>
        <v>0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209</v>
      </c>
      <c r="AT155" s="146" t="s">
        <v>206</v>
      </c>
      <c r="AU155" s="146" t="s">
        <v>82</v>
      </c>
      <c r="AY155" s="16" t="s">
        <v>132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6" t="s">
        <v>80</v>
      </c>
      <c r="BK155" s="147">
        <f>ROUND(I155*H155,2)</f>
        <v>0</v>
      </c>
      <c r="BL155" s="16" t="s">
        <v>186</v>
      </c>
      <c r="BM155" s="146" t="s">
        <v>731</v>
      </c>
    </row>
    <row r="156" spans="2:65" s="1" customFormat="1" ht="19.5">
      <c r="B156" s="31"/>
      <c r="D156" s="148" t="s">
        <v>142</v>
      </c>
      <c r="F156" s="149" t="s">
        <v>730</v>
      </c>
      <c r="I156" s="150"/>
      <c r="L156" s="31"/>
      <c r="M156" s="151"/>
      <c r="T156" s="55"/>
      <c r="AT156" s="16" t="s">
        <v>142</v>
      </c>
      <c r="AU156" s="16" t="s">
        <v>82</v>
      </c>
    </row>
    <row r="157" spans="2:65" s="1" customFormat="1" ht="24.2" customHeight="1">
      <c r="B157" s="31"/>
      <c r="C157" s="172" t="s">
        <v>221</v>
      </c>
      <c r="D157" s="172" t="s">
        <v>206</v>
      </c>
      <c r="E157" s="173" t="s">
        <v>732</v>
      </c>
      <c r="F157" s="174" t="s">
        <v>733</v>
      </c>
      <c r="G157" s="175" t="s">
        <v>202</v>
      </c>
      <c r="H157" s="176">
        <v>400</v>
      </c>
      <c r="I157" s="177"/>
      <c r="J157" s="178">
        <f>ROUND(I157*H157,2)</f>
        <v>0</v>
      </c>
      <c r="K157" s="174" t="s">
        <v>1</v>
      </c>
      <c r="L157" s="179"/>
      <c r="M157" s="180" t="s">
        <v>1</v>
      </c>
      <c r="N157" s="181" t="s">
        <v>38</v>
      </c>
      <c r="P157" s="144">
        <f>O157*H157</f>
        <v>0</v>
      </c>
      <c r="Q157" s="144">
        <v>0</v>
      </c>
      <c r="R157" s="144">
        <f>Q157*H157</f>
        <v>0</v>
      </c>
      <c r="S157" s="144">
        <v>0</v>
      </c>
      <c r="T157" s="145">
        <f>S157*H157</f>
        <v>0</v>
      </c>
      <c r="AR157" s="146" t="s">
        <v>209</v>
      </c>
      <c r="AT157" s="146" t="s">
        <v>206</v>
      </c>
      <c r="AU157" s="146" t="s">
        <v>82</v>
      </c>
      <c r="AY157" s="16" t="s">
        <v>132</v>
      </c>
      <c r="BE157" s="147">
        <f>IF(N157="základní",J157,0)</f>
        <v>0</v>
      </c>
      <c r="BF157" s="147">
        <f>IF(N157="snížená",J157,0)</f>
        <v>0</v>
      </c>
      <c r="BG157" s="147">
        <f>IF(N157="zákl. přenesená",J157,0)</f>
        <v>0</v>
      </c>
      <c r="BH157" s="147">
        <f>IF(N157="sníž. přenesená",J157,0)</f>
        <v>0</v>
      </c>
      <c r="BI157" s="147">
        <f>IF(N157="nulová",J157,0)</f>
        <v>0</v>
      </c>
      <c r="BJ157" s="16" t="s">
        <v>80</v>
      </c>
      <c r="BK157" s="147">
        <f>ROUND(I157*H157,2)</f>
        <v>0</v>
      </c>
      <c r="BL157" s="16" t="s">
        <v>186</v>
      </c>
      <c r="BM157" s="146" t="s">
        <v>734</v>
      </c>
    </row>
    <row r="158" spans="2:65" s="1" customFormat="1" ht="19.5">
      <c r="B158" s="31"/>
      <c r="D158" s="148" t="s">
        <v>142</v>
      </c>
      <c r="F158" s="149" t="s">
        <v>733</v>
      </c>
      <c r="I158" s="150"/>
      <c r="L158" s="31"/>
      <c r="M158" s="151"/>
      <c r="T158" s="55"/>
      <c r="AT158" s="16" t="s">
        <v>142</v>
      </c>
      <c r="AU158" s="16" t="s">
        <v>82</v>
      </c>
    </row>
    <row r="159" spans="2:65" s="1" customFormat="1" ht="24.2" customHeight="1">
      <c r="B159" s="31"/>
      <c r="C159" s="172" t="s">
        <v>227</v>
      </c>
      <c r="D159" s="172" t="s">
        <v>206</v>
      </c>
      <c r="E159" s="173" t="s">
        <v>735</v>
      </c>
      <c r="F159" s="174" t="s">
        <v>736</v>
      </c>
      <c r="G159" s="175" t="s">
        <v>202</v>
      </c>
      <c r="H159" s="176">
        <v>20</v>
      </c>
      <c r="I159" s="177"/>
      <c r="J159" s="178">
        <f>ROUND(I159*H159,2)</f>
        <v>0</v>
      </c>
      <c r="K159" s="174" t="s">
        <v>1</v>
      </c>
      <c r="L159" s="179"/>
      <c r="M159" s="180" t="s">
        <v>1</v>
      </c>
      <c r="N159" s="181" t="s">
        <v>38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AR159" s="146" t="s">
        <v>209</v>
      </c>
      <c r="AT159" s="146" t="s">
        <v>206</v>
      </c>
      <c r="AU159" s="146" t="s">
        <v>82</v>
      </c>
      <c r="AY159" s="16" t="s">
        <v>132</v>
      </c>
      <c r="BE159" s="147">
        <f>IF(N159="základní",J159,0)</f>
        <v>0</v>
      </c>
      <c r="BF159" s="147">
        <f>IF(N159="snížená",J159,0)</f>
        <v>0</v>
      </c>
      <c r="BG159" s="147">
        <f>IF(N159="zákl. přenesená",J159,0)</f>
        <v>0</v>
      </c>
      <c r="BH159" s="147">
        <f>IF(N159="sníž. přenesená",J159,0)</f>
        <v>0</v>
      </c>
      <c r="BI159" s="147">
        <f>IF(N159="nulová",J159,0)</f>
        <v>0</v>
      </c>
      <c r="BJ159" s="16" t="s">
        <v>80</v>
      </c>
      <c r="BK159" s="147">
        <f>ROUND(I159*H159,2)</f>
        <v>0</v>
      </c>
      <c r="BL159" s="16" t="s">
        <v>186</v>
      </c>
      <c r="BM159" s="146" t="s">
        <v>737</v>
      </c>
    </row>
    <row r="160" spans="2:65" s="1" customFormat="1" ht="19.5">
      <c r="B160" s="31"/>
      <c r="D160" s="148" t="s">
        <v>142</v>
      </c>
      <c r="F160" s="149" t="s">
        <v>736</v>
      </c>
      <c r="I160" s="150"/>
      <c r="L160" s="31"/>
      <c r="M160" s="151"/>
      <c r="T160" s="55"/>
      <c r="AT160" s="16" t="s">
        <v>142</v>
      </c>
      <c r="AU160" s="16" t="s">
        <v>82</v>
      </c>
    </row>
    <row r="161" spans="2:65" s="1" customFormat="1" ht="16.5" customHeight="1">
      <c r="B161" s="31"/>
      <c r="C161" s="172" t="s">
        <v>186</v>
      </c>
      <c r="D161" s="172" t="s">
        <v>206</v>
      </c>
      <c r="E161" s="173" t="s">
        <v>738</v>
      </c>
      <c r="F161" s="174" t="s">
        <v>739</v>
      </c>
      <c r="G161" s="175" t="s">
        <v>202</v>
      </c>
      <c r="H161" s="176">
        <v>300</v>
      </c>
      <c r="I161" s="177"/>
      <c r="J161" s="178">
        <f>ROUND(I161*H161,2)</f>
        <v>0</v>
      </c>
      <c r="K161" s="174" t="s">
        <v>1</v>
      </c>
      <c r="L161" s="179"/>
      <c r="M161" s="180" t="s">
        <v>1</v>
      </c>
      <c r="N161" s="181" t="s">
        <v>38</v>
      </c>
      <c r="P161" s="144">
        <f>O161*H161</f>
        <v>0</v>
      </c>
      <c r="Q161" s="144">
        <v>0</v>
      </c>
      <c r="R161" s="144">
        <f>Q161*H161</f>
        <v>0</v>
      </c>
      <c r="S161" s="144">
        <v>0</v>
      </c>
      <c r="T161" s="145">
        <f>S161*H161</f>
        <v>0</v>
      </c>
      <c r="AR161" s="146" t="s">
        <v>209</v>
      </c>
      <c r="AT161" s="146" t="s">
        <v>206</v>
      </c>
      <c r="AU161" s="146" t="s">
        <v>82</v>
      </c>
      <c r="AY161" s="16" t="s">
        <v>132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6" t="s">
        <v>80</v>
      </c>
      <c r="BK161" s="147">
        <f>ROUND(I161*H161,2)</f>
        <v>0</v>
      </c>
      <c r="BL161" s="16" t="s">
        <v>186</v>
      </c>
      <c r="BM161" s="146" t="s">
        <v>740</v>
      </c>
    </row>
    <row r="162" spans="2:65" s="1" customFormat="1">
      <c r="B162" s="31"/>
      <c r="D162" s="148" t="s">
        <v>142</v>
      </c>
      <c r="F162" s="149" t="s">
        <v>739</v>
      </c>
      <c r="I162" s="150"/>
      <c r="L162" s="31"/>
      <c r="M162" s="151"/>
      <c r="T162" s="55"/>
      <c r="AT162" s="16" t="s">
        <v>142</v>
      </c>
      <c r="AU162" s="16" t="s">
        <v>82</v>
      </c>
    </row>
    <row r="163" spans="2:65" s="1" customFormat="1" ht="16.5" customHeight="1">
      <c r="B163" s="31"/>
      <c r="C163" s="172" t="s">
        <v>244</v>
      </c>
      <c r="D163" s="172" t="s">
        <v>206</v>
      </c>
      <c r="E163" s="173" t="s">
        <v>741</v>
      </c>
      <c r="F163" s="174" t="s">
        <v>742</v>
      </c>
      <c r="G163" s="175" t="s">
        <v>202</v>
      </c>
      <c r="H163" s="176">
        <v>150</v>
      </c>
      <c r="I163" s="177"/>
      <c r="J163" s="178">
        <f>ROUND(I163*H163,2)</f>
        <v>0</v>
      </c>
      <c r="K163" s="174" t="s">
        <v>1</v>
      </c>
      <c r="L163" s="179"/>
      <c r="M163" s="180" t="s">
        <v>1</v>
      </c>
      <c r="N163" s="181" t="s">
        <v>38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AR163" s="146" t="s">
        <v>209</v>
      </c>
      <c r="AT163" s="146" t="s">
        <v>206</v>
      </c>
      <c r="AU163" s="146" t="s">
        <v>82</v>
      </c>
      <c r="AY163" s="16" t="s">
        <v>132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6" t="s">
        <v>80</v>
      </c>
      <c r="BK163" s="147">
        <f>ROUND(I163*H163,2)</f>
        <v>0</v>
      </c>
      <c r="BL163" s="16" t="s">
        <v>186</v>
      </c>
      <c r="BM163" s="146" t="s">
        <v>743</v>
      </c>
    </row>
    <row r="164" spans="2:65" s="1" customFormat="1">
      <c r="B164" s="31"/>
      <c r="D164" s="148" t="s">
        <v>142</v>
      </c>
      <c r="F164" s="149" t="s">
        <v>742</v>
      </c>
      <c r="I164" s="150"/>
      <c r="L164" s="31"/>
      <c r="M164" s="151"/>
      <c r="T164" s="55"/>
      <c r="AT164" s="16" t="s">
        <v>142</v>
      </c>
      <c r="AU164" s="16" t="s">
        <v>82</v>
      </c>
    </row>
    <row r="165" spans="2:65" s="1" customFormat="1" ht="16.5" customHeight="1">
      <c r="B165" s="31"/>
      <c r="C165" s="172" t="s">
        <v>257</v>
      </c>
      <c r="D165" s="172" t="s">
        <v>206</v>
      </c>
      <c r="E165" s="173" t="s">
        <v>744</v>
      </c>
      <c r="F165" s="174" t="s">
        <v>745</v>
      </c>
      <c r="G165" s="175" t="s">
        <v>202</v>
      </c>
      <c r="H165" s="176">
        <v>100</v>
      </c>
      <c r="I165" s="177"/>
      <c r="J165" s="178">
        <f>ROUND(I165*H165,2)</f>
        <v>0</v>
      </c>
      <c r="K165" s="174" t="s">
        <v>1</v>
      </c>
      <c r="L165" s="179"/>
      <c r="M165" s="180" t="s">
        <v>1</v>
      </c>
      <c r="N165" s="181" t="s">
        <v>38</v>
      </c>
      <c r="P165" s="144">
        <f>O165*H165</f>
        <v>0</v>
      </c>
      <c r="Q165" s="144">
        <v>0</v>
      </c>
      <c r="R165" s="144">
        <f>Q165*H165</f>
        <v>0</v>
      </c>
      <c r="S165" s="144">
        <v>0</v>
      </c>
      <c r="T165" s="145">
        <f>S165*H165</f>
        <v>0</v>
      </c>
      <c r="AR165" s="146" t="s">
        <v>209</v>
      </c>
      <c r="AT165" s="146" t="s">
        <v>206</v>
      </c>
      <c r="AU165" s="146" t="s">
        <v>82</v>
      </c>
      <c r="AY165" s="16" t="s">
        <v>132</v>
      </c>
      <c r="BE165" s="147">
        <f>IF(N165="základní",J165,0)</f>
        <v>0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6" t="s">
        <v>80</v>
      </c>
      <c r="BK165" s="147">
        <f>ROUND(I165*H165,2)</f>
        <v>0</v>
      </c>
      <c r="BL165" s="16" t="s">
        <v>186</v>
      </c>
      <c r="BM165" s="146" t="s">
        <v>746</v>
      </c>
    </row>
    <row r="166" spans="2:65" s="1" customFormat="1">
      <c r="B166" s="31"/>
      <c r="D166" s="148" t="s">
        <v>142</v>
      </c>
      <c r="F166" s="149" t="s">
        <v>745</v>
      </c>
      <c r="I166" s="150"/>
      <c r="L166" s="31"/>
      <c r="M166" s="151"/>
      <c r="T166" s="55"/>
      <c r="AT166" s="16" t="s">
        <v>142</v>
      </c>
      <c r="AU166" s="16" t="s">
        <v>82</v>
      </c>
    </row>
    <row r="167" spans="2:65" s="13" customFormat="1">
      <c r="B167" s="158"/>
      <c r="D167" s="148" t="s">
        <v>144</v>
      </c>
      <c r="E167" s="159" t="s">
        <v>1</v>
      </c>
      <c r="F167" s="160" t="s">
        <v>747</v>
      </c>
      <c r="H167" s="161">
        <v>100</v>
      </c>
      <c r="I167" s="162"/>
      <c r="L167" s="158"/>
      <c r="M167" s="163"/>
      <c r="T167" s="164"/>
      <c r="AT167" s="159" t="s">
        <v>144</v>
      </c>
      <c r="AU167" s="159" t="s">
        <v>82</v>
      </c>
      <c r="AV167" s="13" t="s">
        <v>82</v>
      </c>
      <c r="AW167" s="13" t="s">
        <v>30</v>
      </c>
      <c r="AX167" s="13" t="s">
        <v>80</v>
      </c>
      <c r="AY167" s="159" t="s">
        <v>132</v>
      </c>
    </row>
    <row r="168" spans="2:65" s="1" customFormat="1" ht="24.2" customHeight="1">
      <c r="B168" s="31"/>
      <c r="C168" s="172" t="s">
        <v>7</v>
      </c>
      <c r="D168" s="172" t="s">
        <v>206</v>
      </c>
      <c r="E168" s="173" t="s">
        <v>748</v>
      </c>
      <c r="F168" s="174" t="s">
        <v>749</v>
      </c>
      <c r="G168" s="175" t="s">
        <v>202</v>
      </c>
      <c r="H168" s="176">
        <v>150</v>
      </c>
      <c r="I168" s="177"/>
      <c r="J168" s="178">
        <f>ROUND(I168*H168,2)</f>
        <v>0</v>
      </c>
      <c r="K168" s="174" t="s">
        <v>1</v>
      </c>
      <c r="L168" s="179"/>
      <c r="M168" s="180" t="s">
        <v>1</v>
      </c>
      <c r="N168" s="181" t="s">
        <v>38</v>
      </c>
      <c r="P168" s="144">
        <f>O168*H168</f>
        <v>0</v>
      </c>
      <c r="Q168" s="144">
        <v>0</v>
      </c>
      <c r="R168" s="144">
        <f>Q168*H168</f>
        <v>0</v>
      </c>
      <c r="S168" s="144">
        <v>0</v>
      </c>
      <c r="T168" s="145">
        <f>S168*H168</f>
        <v>0</v>
      </c>
      <c r="AR168" s="146" t="s">
        <v>209</v>
      </c>
      <c r="AT168" s="146" t="s">
        <v>206</v>
      </c>
      <c r="AU168" s="146" t="s">
        <v>82</v>
      </c>
      <c r="AY168" s="16" t="s">
        <v>132</v>
      </c>
      <c r="BE168" s="147">
        <f>IF(N168="základní",J168,0)</f>
        <v>0</v>
      </c>
      <c r="BF168" s="147">
        <f>IF(N168="snížená",J168,0)</f>
        <v>0</v>
      </c>
      <c r="BG168" s="147">
        <f>IF(N168="zákl. přenesená",J168,0)</f>
        <v>0</v>
      </c>
      <c r="BH168" s="147">
        <f>IF(N168="sníž. přenesená",J168,0)</f>
        <v>0</v>
      </c>
      <c r="BI168" s="147">
        <f>IF(N168="nulová",J168,0)</f>
        <v>0</v>
      </c>
      <c r="BJ168" s="16" t="s">
        <v>80</v>
      </c>
      <c r="BK168" s="147">
        <f>ROUND(I168*H168,2)</f>
        <v>0</v>
      </c>
      <c r="BL168" s="16" t="s">
        <v>186</v>
      </c>
      <c r="BM168" s="146" t="s">
        <v>750</v>
      </c>
    </row>
    <row r="169" spans="2:65" s="1" customFormat="1" ht="19.5">
      <c r="B169" s="31"/>
      <c r="D169" s="148" t="s">
        <v>142</v>
      </c>
      <c r="F169" s="149" t="s">
        <v>749</v>
      </c>
      <c r="I169" s="150"/>
      <c r="L169" s="31"/>
      <c r="M169" s="151"/>
      <c r="T169" s="55"/>
      <c r="AT169" s="16" t="s">
        <v>142</v>
      </c>
      <c r="AU169" s="16" t="s">
        <v>82</v>
      </c>
    </row>
    <row r="170" spans="2:65" s="13" customFormat="1">
      <c r="B170" s="158"/>
      <c r="D170" s="148" t="s">
        <v>144</v>
      </c>
      <c r="E170" s="159" t="s">
        <v>1</v>
      </c>
      <c r="F170" s="160" t="s">
        <v>751</v>
      </c>
      <c r="H170" s="161">
        <v>150</v>
      </c>
      <c r="I170" s="162"/>
      <c r="L170" s="158"/>
      <c r="M170" s="163"/>
      <c r="T170" s="164"/>
      <c r="AT170" s="159" t="s">
        <v>144</v>
      </c>
      <c r="AU170" s="159" t="s">
        <v>82</v>
      </c>
      <c r="AV170" s="13" t="s">
        <v>82</v>
      </c>
      <c r="AW170" s="13" t="s">
        <v>30</v>
      </c>
      <c r="AX170" s="13" t="s">
        <v>80</v>
      </c>
      <c r="AY170" s="159" t="s">
        <v>132</v>
      </c>
    </row>
    <row r="171" spans="2:65" s="11" customFormat="1" ht="22.9" customHeight="1">
      <c r="B171" s="123"/>
      <c r="D171" s="124" t="s">
        <v>72</v>
      </c>
      <c r="E171" s="133" t="s">
        <v>752</v>
      </c>
      <c r="F171" s="133" t="s">
        <v>753</v>
      </c>
      <c r="I171" s="126"/>
      <c r="J171" s="134">
        <f>BK171</f>
        <v>0</v>
      </c>
      <c r="L171" s="123"/>
      <c r="M171" s="128"/>
      <c r="P171" s="129">
        <f>SUM(P172:P179)</f>
        <v>0</v>
      </c>
      <c r="R171" s="129">
        <f>SUM(R172:R179)</f>
        <v>0</v>
      </c>
      <c r="T171" s="130">
        <f>SUM(T172:T179)</f>
        <v>0</v>
      </c>
      <c r="AR171" s="124" t="s">
        <v>82</v>
      </c>
      <c r="AT171" s="131" t="s">
        <v>72</v>
      </c>
      <c r="AU171" s="131" t="s">
        <v>80</v>
      </c>
      <c r="AY171" s="124" t="s">
        <v>132</v>
      </c>
      <c r="BK171" s="132">
        <f>SUM(BK172:BK179)</f>
        <v>0</v>
      </c>
    </row>
    <row r="172" spans="2:65" s="1" customFormat="1" ht="16.5" customHeight="1">
      <c r="B172" s="31"/>
      <c r="C172" s="172" t="s">
        <v>575</v>
      </c>
      <c r="D172" s="172" t="s">
        <v>206</v>
      </c>
      <c r="E172" s="173" t="s">
        <v>754</v>
      </c>
      <c r="F172" s="174" t="s">
        <v>755</v>
      </c>
      <c r="G172" s="175" t="s">
        <v>335</v>
      </c>
      <c r="H172" s="176">
        <v>8</v>
      </c>
      <c r="I172" s="177"/>
      <c r="J172" s="178">
        <f>ROUND(I172*H172,2)</f>
        <v>0</v>
      </c>
      <c r="K172" s="174" t="s">
        <v>1</v>
      </c>
      <c r="L172" s="179"/>
      <c r="M172" s="180" t="s">
        <v>1</v>
      </c>
      <c r="N172" s="181" t="s">
        <v>38</v>
      </c>
      <c r="P172" s="144">
        <f>O172*H172</f>
        <v>0</v>
      </c>
      <c r="Q172" s="144">
        <v>0</v>
      </c>
      <c r="R172" s="144">
        <f>Q172*H172</f>
        <v>0</v>
      </c>
      <c r="S172" s="144">
        <v>0</v>
      </c>
      <c r="T172" s="145">
        <f>S172*H172</f>
        <v>0</v>
      </c>
      <c r="AR172" s="146" t="s">
        <v>209</v>
      </c>
      <c r="AT172" s="146" t="s">
        <v>206</v>
      </c>
      <c r="AU172" s="146" t="s">
        <v>82</v>
      </c>
      <c r="AY172" s="16" t="s">
        <v>132</v>
      </c>
      <c r="BE172" s="147">
        <f>IF(N172="základní",J172,0)</f>
        <v>0</v>
      </c>
      <c r="BF172" s="147">
        <f>IF(N172="snížená",J172,0)</f>
        <v>0</v>
      </c>
      <c r="BG172" s="147">
        <f>IF(N172="zákl. přenesená",J172,0)</f>
        <v>0</v>
      </c>
      <c r="BH172" s="147">
        <f>IF(N172="sníž. přenesená",J172,0)</f>
        <v>0</v>
      </c>
      <c r="BI172" s="147">
        <f>IF(N172="nulová",J172,0)</f>
        <v>0</v>
      </c>
      <c r="BJ172" s="16" t="s">
        <v>80</v>
      </c>
      <c r="BK172" s="147">
        <f>ROUND(I172*H172,2)</f>
        <v>0</v>
      </c>
      <c r="BL172" s="16" t="s">
        <v>186</v>
      </c>
      <c r="BM172" s="146" t="s">
        <v>756</v>
      </c>
    </row>
    <row r="173" spans="2:65" s="1" customFormat="1">
      <c r="B173" s="31"/>
      <c r="D173" s="148" t="s">
        <v>142</v>
      </c>
      <c r="F173" s="149" t="s">
        <v>755</v>
      </c>
      <c r="I173" s="150"/>
      <c r="L173" s="31"/>
      <c r="M173" s="151"/>
      <c r="T173" s="55"/>
      <c r="AT173" s="16" t="s">
        <v>142</v>
      </c>
      <c r="AU173" s="16" t="s">
        <v>82</v>
      </c>
    </row>
    <row r="174" spans="2:65" s="1" customFormat="1" ht="16.5" customHeight="1">
      <c r="B174" s="31"/>
      <c r="C174" s="172" t="s">
        <v>582</v>
      </c>
      <c r="D174" s="172" t="s">
        <v>206</v>
      </c>
      <c r="E174" s="173" t="s">
        <v>757</v>
      </c>
      <c r="F174" s="174" t="s">
        <v>758</v>
      </c>
      <c r="G174" s="175" t="s">
        <v>335</v>
      </c>
      <c r="H174" s="176">
        <v>24</v>
      </c>
      <c r="I174" s="177"/>
      <c r="J174" s="178">
        <f>ROUND(I174*H174,2)</f>
        <v>0</v>
      </c>
      <c r="K174" s="174" t="s">
        <v>1</v>
      </c>
      <c r="L174" s="179"/>
      <c r="M174" s="180" t="s">
        <v>1</v>
      </c>
      <c r="N174" s="181" t="s">
        <v>38</v>
      </c>
      <c r="P174" s="144">
        <f>O174*H174</f>
        <v>0</v>
      </c>
      <c r="Q174" s="144">
        <v>0</v>
      </c>
      <c r="R174" s="144">
        <f>Q174*H174</f>
        <v>0</v>
      </c>
      <c r="S174" s="144">
        <v>0</v>
      </c>
      <c r="T174" s="145">
        <f>S174*H174</f>
        <v>0</v>
      </c>
      <c r="AR174" s="146" t="s">
        <v>209</v>
      </c>
      <c r="AT174" s="146" t="s">
        <v>206</v>
      </c>
      <c r="AU174" s="146" t="s">
        <v>82</v>
      </c>
      <c r="AY174" s="16" t="s">
        <v>132</v>
      </c>
      <c r="BE174" s="147">
        <f>IF(N174="základní",J174,0)</f>
        <v>0</v>
      </c>
      <c r="BF174" s="147">
        <f>IF(N174="snížená",J174,0)</f>
        <v>0</v>
      </c>
      <c r="BG174" s="147">
        <f>IF(N174="zákl. přenesená",J174,0)</f>
        <v>0</v>
      </c>
      <c r="BH174" s="147">
        <f>IF(N174="sníž. přenesená",J174,0)</f>
        <v>0</v>
      </c>
      <c r="BI174" s="147">
        <f>IF(N174="nulová",J174,0)</f>
        <v>0</v>
      </c>
      <c r="BJ174" s="16" t="s">
        <v>80</v>
      </c>
      <c r="BK174" s="147">
        <f>ROUND(I174*H174,2)</f>
        <v>0</v>
      </c>
      <c r="BL174" s="16" t="s">
        <v>186</v>
      </c>
      <c r="BM174" s="146" t="s">
        <v>759</v>
      </c>
    </row>
    <row r="175" spans="2:65" s="1" customFormat="1">
      <c r="B175" s="31"/>
      <c r="D175" s="148" t="s">
        <v>142</v>
      </c>
      <c r="F175" s="149" t="s">
        <v>758</v>
      </c>
      <c r="I175" s="150"/>
      <c r="L175" s="31"/>
      <c r="M175" s="151"/>
      <c r="T175" s="55"/>
      <c r="AT175" s="16" t="s">
        <v>142</v>
      </c>
      <c r="AU175" s="16" t="s">
        <v>82</v>
      </c>
    </row>
    <row r="176" spans="2:65" s="1" customFormat="1" ht="24.2" customHeight="1">
      <c r="B176" s="31"/>
      <c r="C176" s="172" t="s">
        <v>265</v>
      </c>
      <c r="D176" s="172" t="s">
        <v>206</v>
      </c>
      <c r="E176" s="173" t="s">
        <v>760</v>
      </c>
      <c r="F176" s="174" t="s">
        <v>761</v>
      </c>
      <c r="G176" s="175" t="s">
        <v>335</v>
      </c>
      <c r="H176" s="176">
        <v>10</v>
      </c>
      <c r="I176" s="177"/>
      <c r="J176" s="178">
        <f>ROUND(I176*H176,2)</f>
        <v>0</v>
      </c>
      <c r="K176" s="174" t="s">
        <v>1</v>
      </c>
      <c r="L176" s="179"/>
      <c r="M176" s="180" t="s">
        <v>1</v>
      </c>
      <c r="N176" s="181" t="s">
        <v>38</v>
      </c>
      <c r="P176" s="144">
        <f>O176*H176</f>
        <v>0</v>
      </c>
      <c r="Q176" s="144">
        <v>0</v>
      </c>
      <c r="R176" s="144">
        <f>Q176*H176</f>
        <v>0</v>
      </c>
      <c r="S176" s="144">
        <v>0</v>
      </c>
      <c r="T176" s="145">
        <f>S176*H176</f>
        <v>0</v>
      </c>
      <c r="AR176" s="146" t="s">
        <v>209</v>
      </c>
      <c r="AT176" s="146" t="s">
        <v>206</v>
      </c>
      <c r="AU176" s="146" t="s">
        <v>82</v>
      </c>
      <c r="AY176" s="16" t="s">
        <v>132</v>
      </c>
      <c r="BE176" s="147">
        <f>IF(N176="základní",J176,0)</f>
        <v>0</v>
      </c>
      <c r="BF176" s="147">
        <f>IF(N176="snížená",J176,0)</f>
        <v>0</v>
      </c>
      <c r="BG176" s="147">
        <f>IF(N176="zákl. přenesená",J176,0)</f>
        <v>0</v>
      </c>
      <c r="BH176" s="147">
        <f>IF(N176="sníž. přenesená",J176,0)</f>
        <v>0</v>
      </c>
      <c r="BI176" s="147">
        <f>IF(N176="nulová",J176,0)</f>
        <v>0</v>
      </c>
      <c r="BJ176" s="16" t="s">
        <v>80</v>
      </c>
      <c r="BK176" s="147">
        <f>ROUND(I176*H176,2)</f>
        <v>0</v>
      </c>
      <c r="BL176" s="16" t="s">
        <v>186</v>
      </c>
      <c r="BM176" s="146" t="s">
        <v>762</v>
      </c>
    </row>
    <row r="177" spans="2:65" s="1" customFormat="1" ht="19.5">
      <c r="B177" s="31"/>
      <c r="D177" s="148" t="s">
        <v>142</v>
      </c>
      <c r="F177" s="149" t="s">
        <v>761</v>
      </c>
      <c r="I177" s="150"/>
      <c r="L177" s="31"/>
      <c r="M177" s="151"/>
      <c r="T177" s="55"/>
      <c r="AT177" s="16" t="s">
        <v>142</v>
      </c>
      <c r="AU177" s="16" t="s">
        <v>82</v>
      </c>
    </row>
    <row r="178" spans="2:65" s="1" customFormat="1" ht="21.75" customHeight="1">
      <c r="B178" s="31"/>
      <c r="C178" s="172" t="s">
        <v>271</v>
      </c>
      <c r="D178" s="172" t="s">
        <v>206</v>
      </c>
      <c r="E178" s="173" t="s">
        <v>763</v>
      </c>
      <c r="F178" s="174" t="s">
        <v>764</v>
      </c>
      <c r="G178" s="175" t="s">
        <v>335</v>
      </c>
      <c r="H178" s="176">
        <v>32</v>
      </c>
      <c r="I178" s="177"/>
      <c r="J178" s="178">
        <f>ROUND(I178*H178,2)</f>
        <v>0</v>
      </c>
      <c r="K178" s="174" t="s">
        <v>1</v>
      </c>
      <c r="L178" s="179"/>
      <c r="M178" s="180" t="s">
        <v>1</v>
      </c>
      <c r="N178" s="181" t="s">
        <v>38</v>
      </c>
      <c r="P178" s="144">
        <f>O178*H178</f>
        <v>0</v>
      </c>
      <c r="Q178" s="144">
        <v>0</v>
      </c>
      <c r="R178" s="144">
        <f>Q178*H178</f>
        <v>0</v>
      </c>
      <c r="S178" s="144">
        <v>0</v>
      </c>
      <c r="T178" s="145">
        <f>S178*H178</f>
        <v>0</v>
      </c>
      <c r="AR178" s="146" t="s">
        <v>209</v>
      </c>
      <c r="AT178" s="146" t="s">
        <v>206</v>
      </c>
      <c r="AU178" s="146" t="s">
        <v>82</v>
      </c>
      <c r="AY178" s="16" t="s">
        <v>132</v>
      </c>
      <c r="BE178" s="147">
        <f>IF(N178="základní",J178,0)</f>
        <v>0</v>
      </c>
      <c r="BF178" s="147">
        <f>IF(N178="snížená",J178,0)</f>
        <v>0</v>
      </c>
      <c r="BG178" s="147">
        <f>IF(N178="zákl. přenesená",J178,0)</f>
        <v>0</v>
      </c>
      <c r="BH178" s="147">
        <f>IF(N178="sníž. přenesená",J178,0)</f>
        <v>0</v>
      </c>
      <c r="BI178" s="147">
        <f>IF(N178="nulová",J178,0)</f>
        <v>0</v>
      </c>
      <c r="BJ178" s="16" t="s">
        <v>80</v>
      </c>
      <c r="BK178" s="147">
        <f>ROUND(I178*H178,2)</f>
        <v>0</v>
      </c>
      <c r="BL178" s="16" t="s">
        <v>186</v>
      </c>
      <c r="BM178" s="146" t="s">
        <v>765</v>
      </c>
    </row>
    <row r="179" spans="2:65" s="1" customFormat="1">
      <c r="B179" s="31"/>
      <c r="D179" s="148" t="s">
        <v>142</v>
      </c>
      <c r="F179" s="149" t="s">
        <v>764</v>
      </c>
      <c r="I179" s="150"/>
      <c r="L179" s="31"/>
      <c r="M179" s="151"/>
      <c r="T179" s="55"/>
      <c r="AT179" s="16" t="s">
        <v>142</v>
      </c>
      <c r="AU179" s="16" t="s">
        <v>82</v>
      </c>
    </row>
    <row r="180" spans="2:65" s="11" customFormat="1" ht="22.9" customHeight="1">
      <c r="B180" s="123"/>
      <c r="D180" s="124" t="s">
        <v>72</v>
      </c>
      <c r="E180" s="133" t="s">
        <v>766</v>
      </c>
      <c r="F180" s="133" t="s">
        <v>767</v>
      </c>
      <c r="I180" s="126"/>
      <c r="J180" s="134">
        <f>BK180</f>
        <v>0</v>
      </c>
      <c r="L180" s="123"/>
      <c r="M180" s="128"/>
      <c r="P180" s="129">
        <f>SUM(P181:P188)</f>
        <v>0</v>
      </c>
      <c r="R180" s="129">
        <f>SUM(R181:R188)</f>
        <v>0</v>
      </c>
      <c r="T180" s="130">
        <f>SUM(T181:T188)</f>
        <v>0</v>
      </c>
      <c r="AR180" s="124" t="s">
        <v>82</v>
      </c>
      <c r="AT180" s="131" t="s">
        <v>72</v>
      </c>
      <c r="AU180" s="131" t="s">
        <v>80</v>
      </c>
      <c r="AY180" s="124" t="s">
        <v>132</v>
      </c>
      <c r="BK180" s="132">
        <f>SUM(BK181:BK188)</f>
        <v>0</v>
      </c>
    </row>
    <row r="181" spans="2:65" s="1" customFormat="1" ht="33" customHeight="1">
      <c r="B181" s="31"/>
      <c r="C181" s="172" t="s">
        <v>276</v>
      </c>
      <c r="D181" s="172" t="s">
        <v>206</v>
      </c>
      <c r="E181" s="173" t="s">
        <v>768</v>
      </c>
      <c r="F181" s="174" t="s">
        <v>769</v>
      </c>
      <c r="G181" s="175" t="s">
        <v>335</v>
      </c>
      <c r="H181" s="176">
        <v>20</v>
      </c>
      <c r="I181" s="177"/>
      <c r="J181" s="178">
        <f>ROUND(I181*H181,2)</f>
        <v>0</v>
      </c>
      <c r="K181" s="174" t="s">
        <v>1</v>
      </c>
      <c r="L181" s="179"/>
      <c r="M181" s="180" t="s">
        <v>1</v>
      </c>
      <c r="N181" s="181" t="s">
        <v>38</v>
      </c>
      <c r="P181" s="144">
        <f>O181*H181</f>
        <v>0</v>
      </c>
      <c r="Q181" s="144">
        <v>0</v>
      </c>
      <c r="R181" s="144">
        <f>Q181*H181</f>
        <v>0</v>
      </c>
      <c r="S181" s="144">
        <v>0</v>
      </c>
      <c r="T181" s="145">
        <f>S181*H181</f>
        <v>0</v>
      </c>
      <c r="AR181" s="146" t="s">
        <v>209</v>
      </c>
      <c r="AT181" s="146" t="s">
        <v>206</v>
      </c>
      <c r="AU181" s="146" t="s">
        <v>82</v>
      </c>
      <c r="AY181" s="16" t="s">
        <v>132</v>
      </c>
      <c r="BE181" s="147">
        <f>IF(N181="základní",J181,0)</f>
        <v>0</v>
      </c>
      <c r="BF181" s="147">
        <f>IF(N181="snížená",J181,0)</f>
        <v>0</v>
      </c>
      <c r="BG181" s="147">
        <f>IF(N181="zákl. přenesená",J181,0)</f>
        <v>0</v>
      </c>
      <c r="BH181" s="147">
        <f>IF(N181="sníž. přenesená",J181,0)</f>
        <v>0</v>
      </c>
      <c r="BI181" s="147">
        <f>IF(N181="nulová",J181,0)</f>
        <v>0</v>
      </c>
      <c r="BJ181" s="16" t="s">
        <v>80</v>
      </c>
      <c r="BK181" s="147">
        <f>ROUND(I181*H181,2)</f>
        <v>0</v>
      </c>
      <c r="BL181" s="16" t="s">
        <v>186</v>
      </c>
      <c r="BM181" s="146" t="s">
        <v>770</v>
      </c>
    </row>
    <row r="182" spans="2:65" s="1" customFormat="1" ht="19.5">
      <c r="B182" s="31"/>
      <c r="D182" s="148" t="s">
        <v>142</v>
      </c>
      <c r="F182" s="149" t="s">
        <v>769</v>
      </c>
      <c r="I182" s="150"/>
      <c r="L182" s="31"/>
      <c r="M182" s="151"/>
      <c r="T182" s="55"/>
      <c r="AT182" s="16" t="s">
        <v>142</v>
      </c>
      <c r="AU182" s="16" t="s">
        <v>82</v>
      </c>
    </row>
    <row r="183" spans="2:65" s="1" customFormat="1" ht="24.2" customHeight="1">
      <c r="B183" s="31"/>
      <c r="C183" s="172" t="s">
        <v>281</v>
      </c>
      <c r="D183" s="172" t="s">
        <v>206</v>
      </c>
      <c r="E183" s="173" t="s">
        <v>771</v>
      </c>
      <c r="F183" s="174" t="s">
        <v>772</v>
      </c>
      <c r="G183" s="175" t="s">
        <v>202</v>
      </c>
      <c r="H183" s="176">
        <v>12</v>
      </c>
      <c r="I183" s="177"/>
      <c r="J183" s="178">
        <f>ROUND(I183*H183,2)</f>
        <v>0</v>
      </c>
      <c r="K183" s="174" t="s">
        <v>1</v>
      </c>
      <c r="L183" s="179"/>
      <c r="M183" s="180" t="s">
        <v>1</v>
      </c>
      <c r="N183" s="181" t="s">
        <v>38</v>
      </c>
      <c r="P183" s="144">
        <f>O183*H183</f>
        <v>0</v>
      </c>
      <c r="Q183" s="144">
        <v>0</v>
      </c>
      <c r="R183" s="144">
        <f>Q183*H183</f>
        <v>0</v>
      </c>
      <c r="S183" s="144">
        <v>0</v>
      </c>
      <c r="T183" s="145">
        <f>S183*H183</f>
        <v>0</v>
      </c>
      <c r="AR183" s="146" t="s">
        <v>209</v>
      </c>
      <c r="AT183" s="146" t="s">
        <v>206</v>
      </c>
      <c r="AU183" s="146" t="s">
        <v>82</v>
      </c>
      <c r="AY183" s="16" t="s">
        <v>132</v>
      </c>
      <c r="BE183" s="147">
        <f>IF(N183="základní",J183,0)</f>
        <v>0</v>
      </c>
      <c r="BF183" s="147">
        <f>IF(N183="snížená",J183,0)</f>
        <v>0</v>
      </c>
      <c r="BG183" s="147">
        <f>IF(N183="zákl. přenesená",J183,0)</f>
        <v>0</v>
      </c>
      <c r="BH183" s="147">
        <f>IF(N183="sníž. přenesená",J183,0)</f>
        <v>0</v>
      </c>
      <c r="BI183" s="147">
        <f>IF(N183="nulová",J183,0)</f>
        <v>0</v>
      </c>
      <c r="BJ183" s="16" t="s">
        <v>80</v>
      </c>
      <c r="BK183" s="147">
        <f>ROUND(I183*H183,2)</f>
        <v>0</v>
      </c>
      <c r="BL183" s="16" t="s">
        <v>186</v>
      </c>
      <c r="BM183" s="146" t="s">
        <v>773</v>
      </c>
    </row>
    <row r="184" spans="2:65" s="1" customFormat="1" ht="19.5">
      <c r="B184" s="31"/>
      <c r="D184" s="148" t="s">
        <v>142</v>
      </c>
      <c r="F184" s="149" t="s">
        <v>772</v>
      </c>
      <c r="I184" s="150"/>
      <c r="L184" s="31"/>
      <c r="M184" s="151"/>
      <c r="T184" s="55"/>
      <c r="AT184" s="16" t="s">
        <v>142</v>
      </c>
      <c r="AU184" s="16" t="s">
        <v>82</v>
      </c>
    </row>
    <row r="185" spans="2:65" s="1" customFormat="1" ht="16.5" customHeight="1">
      <c r="B185" s="31"/>
      <c r="C185" s="172" t="s">
        <v>286</v>
      </c>
      <c r="D185" s="172" t="s">
        <v>206</v>
      </c>
      <c r="E185" s="173" t="s">
        <v>774</v>
      </c>
      <c r="F185" s="174" t="s">
        <v>775</v>
      </c>
      <c r="G185" s="175" t="s">
        <v>335</v>
      </c>
      <c r="H185" s="176">
        <v>2</v>
      </c>
      <c r="I185" s="177"/>
      <c r="J185" s="178">
        <f>ROUND(I185*H185,2)</f>
        <v>0</v>
      </c>
      <c r="K185" s="174" t="s">
        <v>1</v>
      </c>
      <c r="L185" s="179"/>
      <c r="M185" s="180" t="s">
        <v>1</v>
      </c>
      <c r="N185" s="181" t="s">
        <v>38</v>
      </c>
      <c r="P185" s="144">
        <f>O185*H185</f>
        <v>0</v>
      </c>
      <c r="Q185" s="144">
        <v>0</v>
      </c>
      <c r="R185" s="144">
        <f>Q185*H185</f>
        <v>0</v>
      </c>
      <c r="S185" s="144">
        <v>0</v>
      </c>
      <c r="T185" s="145">
        <f>S185*H185</f>
        <v>0</v>
      </c>
      <c r="AR185" s="146" t="s">
        <v>209</v>
      </c>
      <c r="AT185" s="146" t="s">
        <v>206</v>
      </c>
      <c r="AU185" s="146" t="s">
        <v>82</v>
      </c>
      <c r="AY185" s="16" t="s">
        <v>132</v>
      </c>
      <c r="BE185" s="147">
        <f>IF(N185="základní",J185,0)</f>
        <v>0</v>
      </c>
      <c r="BF185" s="147">
        <f>IF(N185="snížená",J185,0)</f>
        <v>0</v>
      </c>
      <c r="BG185" s="147">
        <f>IF(N185="zákl. přenesená",J185,0)</f>
        <v>0</v>
      </c>
      <c r="BH185" s="147">
        <f>IF(N185="sníž. přenesená",J185,0)</f>
        <v>0</v>
      </c>
      <c r="BI185" s="147">
        <f>IF(N185="nulová",J185,0)</f>
        <v>0</v>
      </c>
      <c r="BJ185" s="16" t="s">
        <v>80</v>
      </c>
      <c r="BK185" s="147">
        <f>ROUND(I185*H185,2)</f>
        <v>0</v>
      </c>
      <c r="BL185" s="16" t="s">
        <v>186</v>
      </c>
      <c r="BM185" s="146" t="s">
        <v>776</v>
      </c>
    </row>
    <row r="186" spans="2:65" s="1" customFormat="1">
      <c r="B186" s="31"/>
      <c r="D186" s="148" t="s">
        <v>142</v>
      </c>
      <c r="F186" s="149" t="s">
        <v>775</v>
      </c>
      <c r="I186" s="150"/>
      <c r="L186" s="31"/>
      <c r="M186" s="151"/>
      <c r="T186" s="55"/>
      <c r="AT186" s="16" t="s">
        <v>142</v>
      </c>
      <c r="AU186" s="16" t="s">
        <v>82</v>
      </c>
    </row>
    <row r="187" spans="2:65" s="1" customFormat="1" ht="33" customHeight="1">
      <c r="B187" s="31"/>
      <c r="C187" s="172" t="s">
        <v>291</v>
      </c>
      <c r="D187" s="172" t="s">
        <v>206</v>
      </c>
      <c r="E187" s="173" t="s">
        <v>777</v>
      </c>
      <c r="F187" s="174" t="s">
        <v>778</v>
      </c>
      <c r="G187" s="175" t="s">
        <v>335</v>
      </c>
      <c r="H187" s="176">
        <v>4</v>
      </c>
      <c r="I187" s="177"/>
      <c r="J187" s="178">
        <f>ROUND(I187*H187,2)</f>
        <v>0</v>
      </c>
      <c r="K187" s="174" t="s">
        <v>1</v>
      </c>
      <c r="L187" s="179"/>
      <c r="M187" s="180" t="s">
        <v>1</v>
      </c>
      <c r="N187" s="181" t="s">
        <v>38</v>
      </c>
      <c r="P187" s="144">
        <f>O187*H187</f>
        <v>0</v>
      </c>
      <c r="Q187" s="144">
        <v>0</v>
      </c>
      <c r="R187" s="144">
        <f>Q187*H187</f>
        <v>0</v>
      </c>
      <c r="S187" s="144">
        <v>0</v>
      </c>
      <c r="T187" s="145">
        <f>S187*H187</f>
        <v>0</v>
      </c>
      <c r="AR187" s="146" t="s">
        <v>209</v>
      </c>
      <c r="AT187" s="146" t="s">
        <v>206</v>
      </c>
      <c r="AU187" s="146" t="s">
        <v>82</v>
      </c>
      <c r="AY187" s="16" t="s">
        <v>132</v>
      </c>
      <c r="BE187" s="147">
        <f>IF(N187="základní",J187,0)</f>
        <v>0</v>
      </c>
      <c r="BF187" s="147">
        <f>IF(N187="snížená",J187,0)</f>
        <v>0</v>
      </c>
      <c r="BG187" s="147">
        <f>IF(N187="zákl. přenesená",J187,0)</f>
        <v>0</v>
      </c>
      <c r="BH187" s="147">
        <f>IF(N187="sníž. přenesená",J187,0)</f>
        <v>0</v>
      </c>
      <c r="BI187" s="147">
        <f>IF(N187="nulová",J187,0)</f>
        <v>0</v>
      </c>
      <c r="BJ187" s="16" t="s">
        <v>80</v>
      </c>
      <c r="BK187" s="147">
        <f>ROUND(I187*H187,2)</f>
        <v>0</v>
      </c>
      <c r="BL187" s="16" t="s">
        <v>186</v>
      </c>
      <c r="BM187" s="146" t="s">
        <v>779</v>
      </c>
    </row>
    <row r="188" spans="2:65" s="1" customFormat="1" ht="19.5">
      <c r="B188" s="31"/>
      <c r="D188" s="148" t="s">
        <v>142</v>
      </c>
      <c r="F188" s="149" t="s">
        <v>778</v>
      </c>
      <c r="I188" s="150"/>
      <c r="L188" s="31"/>
      <c r="M188" s="183"/>
      <c r="N188" s="184"/>
      <c r="O188" s="184"/>
      <c r="P188" s="184"/>
      <c r="Q188" s="184"/>
      <c r="R188" s="184"/>
      <c r="S188" s="184"/>
      <c r="T188" s="185"/>
      <c r="AT188" s="16" t="s">
        <v>142</v>
      </c>
      <c r="AU188" s="16" t="s">
        <v>82</v>
      </c>
    </row>
    <row r="189" spans="2:65" s="1" customFormat="1" ht="6.95" customHeight="1">
      <c r="B189" s="43"/>
      <c r="C189" s="44"/>
      <c r="D189" s="44"/>
      <c r="E189" s="44"/>
      <c r="F189" s="44"/>
      <c r="G189" s="44"/>
      <c r="H189" s="44"/>
      <c r="I189" s="44"/>
      <c r="J189" s="44"/>
      <c r="K189" s="44"/>
      <c r="L189" s="31"/>
    </row>
  </sheetData>
  <sheetProtection algorithmName="SHA-512" hashValue="z1OkYAvbnZ86rOJEANuEbzlnBMWjM7395fD1Ei7485Y74f+4srL2SDooYLdwVNmDcj3N5PahFi72i0smCE+e9A==" saltValue="LZefXpnSqlmrFH3bTxCNqlJn5/dU4ggJriTYHO3HtMJ5LzMTMZwF/8SI/FLvyruaN/t3xBeo3uep2BSlCSdKpQ==" spinCount="100000" sheet="1" objects="1" scenarios="1" formatColumns="0" formatRows="0" autoFilter="0"/>
  <autoFilter ref="C126:K188" xr:uid="{00000000-0009-0000-0000-000003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01 - Stavební část</vt:lpstr>
      <vt:lpstr>02 - ZTI + ÚT</vt:lpstr>
      <vt:lpstr>03 - Elektro</vt:lpstr>
      <vt:lpstr>'01 - Stavební část'!Názvy_tisku</vt:lpstr>
      <vt:lpstr>'02 - ZTI + ÚT'!Názvy_tisku</vt:lpstr>
      <vt:lpstr>'03 - Elektro'!Názvy_tisku</vt:lpstr>
      <vt:lpstr>'Rekapitulace stavby'!Názvy_tisku</vt:lpstr>
      <vt:lpstr>'01 - Stavební část'!Oblast_tisku</vt:lpstr>
      <vt:lpstr>'02 - ZTI + ÚT'!Oblast_tisku</vt:lpstr>
      <vt:lpstr>'03 - Elektro'!Oblast_tisku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cernosek@mestomimon.cz</dc:creator>
  <cp:lastModifiedBy>Černošek Zdeněk</cp:lastModifiedBy>
  <dcterms:created xsi:type="dcterms:W3CDTF">2024-12-04T06:51:04Z</dcterms:created>
  <dcterms:modified xsi:type="dcterms:W3CDTF">2024-12-16T08:41:58Z</dcterms:modified>
</cp:coreProperties>
</file>