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76" windowWidth="18732" windowHeight="12216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Pol'!$A$1:$U$98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56" i="1"/>
  <c r="AD88" i="12"/>
  <c r="G39" i="1" s="1"/>
  <c r="G40" s="1"/>
  <c r="G25" s="1"/>
  <c r="G26" s="1"/>
  <c r="BA86" i="12"/>
  <c r="BA78"/>
  <c r="BA73"/>
  <c r="BA59"/>
  <c r="BA57"/>
  <c r="BA45"/>
  <c r="BA38"/>
  <c r="BA36"/>
  <c r="BA34"/>
  <c r="BA18"/>
  <c r="BA10"/>
  <c r="F9"/>
  <c r="G9" s="1"/>
  <c r="I9"/>
  <c r="I8" s="1"/>
  <c r="G47" i="1" s="1"/>
  <c r="K9" i="12"/>
  <c r="K8" s="1"/>
  <c r="H47" i="1" s="1"/>
  <c r="O9" i="12"/>
  <c r="O8" s="1"/>
  <c r="Q9"/>
  <c r="Q8" s="1"/>
  <c r="U9"/>
  <c r="U8" s="1"/>
  <c r="F12"/>
  <c r="G12" s="1"/>
  <c r="I12"/>
  <c r="K12"/>
  <c r="O12"/>
  <c r="Q12"/>
  <c r="U12"/>
  <c r="F13"/>
  <c r="G13" s="1"/>
  <c r="M13" s="1"/>
  <c r="I13"/>
  <c r="K13"/>
  <c r="O13"/>
  <c r="Q13"/>
  <c r="U13"/>
  <c r="F15"/>
  <c r="G15" s="1"/>
  <c r="I15"/>
  <c r="I14" s="1"/>
  <c r="G49" i="1" s="1"/>
  <c r="K15" i="12"/>
  <c r="K14" s="1"/>
  <c r="H49" i="1" s="1"/>
  <c r="O15" i="12"/>
  <c r="O14" s="1"/>
  <c r="Q15"/>
  <c r="Q14" s="1"/>
  <c r="U15"/>
  <c r="U14" s="1"/>
  <c r="F17"/>
  <c r="G17" s="1"/>
  <c r="I17"/>
  <c r="K17"/>
  <c r="O17"/>
  <c r="Q17"/>
  <c r="U17"/>
  <c r="F19"/>
  <c r="G19" s="1"/>
  <c r="M19" s="1"/>
  <c r="I19"/>
  <c r="K19"/>
  <c r="O19"/>
  <c r="Q19"/>
  <c r="U19"/>
  <c r="F21"/>
  <c r="G21"/>
  <c r="M21" s="1"/>
  <c r="M20" s="1"/>
  <c r="I21"/>
  <c r="I20" s="1"/>
  <c r="G51" i="1" s="1"/>
  <c r="K21" i="12"/>
  <c r="K20" s="1"/>
  <c r="H51" i="1" s="1"/>
  <c r="O21" i="12"/>
  <c r="O20" s="1"/>
  <c r="Q21"/>
  <c r="Q20" s="1"/>
  <c r="U21"/>
  <c r="U20" s="1"/>
  <c r="F23"/>
  <c r="G23" s="1"/>
  <c r="I23"/>
  <c r="K23"/>
  <c r="O23"/>
  <c r="Q23"/>
  <c r="U23"/>
  <c r="F24"/>
  <c r="G24" s="1"/>
  <c r="M24" s="1"/>
  <c r="I24"/>
  <c r="K24"/>
  <c r="O24"/>
  <c r="Q24"/>
  <c r="U24"/>
  <c r="F25"/>
  <c r="G25" s="1"/>
  <c r="M25" s="1"/>
  <c r="I25"/>
  <c r="K25"/>
  <c r="O25"/>
  <c r="Q25"/>
  <c r="U25"/>
  <c r="F27"/>
  <c r="G27" s="1"/>
  <c r="I27"/>
  <c r="K27"/>
  <c r="O27"/>
  <c r="Q27"/>
  <c r="U27"/>
  <c r="F28"/>
  <c r="G28" s="1"/>
  <c r="M28" s="1"/>
  <c r="I28"/>
  <c r="K28"/>
  <c r="O28"/>
  <c r="Q28"/>
  <c r="U28"/>
  <c r="F29"/>
  <c r="G29" s="1"/>
  <c r="M29" s="1"/>
  <c r="I29"/>
  <c r="K29"/>
  <c r="O29"/>
  <c r="Q29"/>
  <c r="U29"/>
  <c r="F31"/>
  <c r="G31" s="1"/>
  <c r="I31"/>
  <c r="K31"/>
  <c r="O31"/>
  <c r="Q31"/>
  <c r="U31"/>
  <c r="F32"/>
  <c r="G32" s="1"/>
  <c r="M32" s="1"/>
  <c r="I32"/>
  <c r="K32"/>
  <c r="O32"/>
  <c r="Q32"/>
  <c r="U32"/>
  <c r="F33"/>
  <c r="G33"/>
  <c r="M33" s="1"/>
  <c r="I33"/>
  <c r="K33"/>
  <c r="O33"/>
  <c r="Q33"/>
  <c r="U33"/>
  <c r="F35"/>
  <c r="G35"/>
  <c r="M35" s="1"/>
  <c r="I35"/>
  <c r="K35"/>
  <c r="O35"/>
  <c r="Q35"/>
  <c r="U35"/>
  <c r="F37"/>
  <c r="G37" s="1"/>
  <c r="M37" s="1"/>
  <c r="I37"/>
  <c r="K37"/>
  <c r="O37"/>
  <c r="Q37"/>
  <c r="U37"/>
  <c r="F40"/>
  <c r="G40" s="1"/>
  <c r="I40"/>
  <c r="K40"/>
  <c r="O40"/>
  <c r="Q40"/>
  <c r="U40"/>
  <c r="F41"/>
  <c r="G41" s="1"/>
  <c r="M41" s="1"/>
  <c r="I41"/>
  <c r="K41"/>
  <c r="O41"/>
  <c r="Q41"/>
  <c r="U41"/>
  <c r="F42"/>
  <c r="G42" s="1"/>
  <c r="M42" s="1"/>
  <c r="I42"/>
  <c r="K42"/>
  <c r="O42"/>
  <c r="Q42"/>
  <c r="U42"/>
  <c r="F44"/>
  <c r="G44" s="1"/>
  <c r="I44"/>
  <c r="I43" s="1"/>
  <c r="G56" i="1" s="1"/>
  <c r="K44" i="12"/>
  <c r="K43" s="1"/>
  <c r="O44"/>
  <c r="O43" s="1"/>
  <c r="Q44"/>
  <c r="Q43" s="1"/>
  <c r="U44"/>
  <c r="U43" s="1"/>
  <c r="F47"/>
  <c r="G47" s="1"/>
  <c r="I47"/>
  <c r="K47"/>
  <c r="O47"/>
  <c r="Q47"/>
  <c r="U47"/>
  <c r="F48"/>
  <c r="G48" s="1"/>
  <c r="M48" s="1"/>
  <c r="I48"/>
  <c r="K48"/>
  <c r="O48"/>
  <c r="Q48"/>
  <c r="U48"/>
  <c r="F49"/>
  <c r="G49" s="1"/>
  <c r="M49" s="1"/>
  <c r="I49"/>
  <c r="K49"/>
  <c r="O49"/>
  <c r="Q49"/>
  <c r="U49"/>
  <c r="F50"/>
  <c r="G50" s="1"/>
  <c r="M50" s="1"/>
  <c r="I50"/>
  <c r="K50"/>
  <c r="O50"/>
  <c r="Q50"/>
  <c r="U50"/>
  <c r="F51"/>
  <c r="G51" s="1"/>
  <c r="M51" s="1"/>
  <c r="I51"/>
  <c r="K51"/>
  <c r="O51"/>
  <c r="Q51"/>
  <c r="U51"/>
  <c r="F52"/>
  <c r="G52" s="1"/>
  <c r="M52" s="1"/>
  <c r="I52"/>
  <c r="K52"/>
  <c r="O52"/>
  <c r="Q52"/>
  <c r="U52"/>
  <c r="F54"/>
  <c r="G54" s="1"/>
  <c r="I54"/>
  <c r="I53" s="1"/>
  <c r="G58" i="1" s="1"/>
  <c r="K54" i="12"/>
  <c r="K53" s="1"/>
  <c r="H58" i="1" s="1"/>
  <c r="O54" i="12"/>
  <c r="O53" s="1"/>
  <c r="Q54"/>
  <c r="Q53" s="1"/>
  <c r="U54"/>
  <c r="U53" s="1"/>
  <c r="F56"/>
  <c r="G56" s="1"/>
  <c r="I56"/>
  <c r="K56"/>
  <c r="O56"/>
  <c r="Q56"/>
  <c r="Q55" s="1"/>
  <c r="U56"/>
  <c r="F58"/>
  <c r="G58" s="1"/>
  <c r="M58" s="1"/>
  <c r="I58"/>
  <c r="K58"/>
  <c r="O58"/>
  <c r="Q58"/>
  <c r="U58"/>
  <c r="F60"/>
  <c r="G60" s="1"/>
  <c r="M60" s="1"/>
  <c r="I60"/>
  <c r="K60"/>
  <c r="O60"/>
  <c r="Q60"/>
  <c r="U60"/>
  <c r="F61"/>
  <c r="G61" s="1"/>
  <c r="M61" s="1"/>
  <c r="I61"/>
  <c r="K61"/>
  <c r="O61"/>
  <c r="Q61"/>
  <c r="U61"/>
  <c r="F63"/>
  <c r="G63" s="1"/>
  <c r="I63"/>
  <c r="K63"/>
  <c r="O63"/>
  <c r="Q63"/>
  <c r="U63"/>
  <c r="F64"/>
  <c r="G64" s="1"/>
  <c r="M64" s="1"/>
  <c r="I64"/>
  <c r="K64"/>
  <c r="O64"/>
  <c r="Q64"/>
  <c r="U64"/>
  <c r="F65"/>
  <c r="G65" s="1"/>
  <c r="M65" s="1"/>
  <c r="I65"/>
  <c r="K65"/>
  <c r="O65"/>
  <c r="Q65"/>
  <c r="U65"/>
  <c r="F66"/>
  <c r="G66" s="1"/>
  <c r="M66" s="1"/>
  <c r="I66"/>
  <c r="K66"/>
  <c r="O66"/>
  <c r="Q66"/>
  <c r="U66"/>
  <c r="F67"/>
  <c r="G67" s="1"/>
  <c r="M67" s="1"/>
  <c r="I67"/>
  <c r="K67"/>
  <c r="O67"/>
  <c r="Q67"/>
  <c r="U67"/>
  <c r="F69"/>
  <c r="G69" s="1"/>
  <c r="I69"/>
  <c r="I68" s="1"/>
  <c r="G61" i="1" s="1"/>
  <c r="K69" i="12"/>
  <c r="K68" s="1"/>
  <c r="H61" i="1" s="1"/>
  <c r="O69" i="12"/>
  <c r="O68" s="1"/>
  <c r="Q69"/>
  <c r="Q68" s="1"/>
  <c r="U69"/>
  <c r="U68" s="1"/>
  <c r="F71"/>
  <c r="G71"/>
  <c r="G70" s="1"/>
  <c r="I71"/>
  <c r="K71"/>
  <c r="O71"/>
  <c r="Q71"/>
  <c r="U71"/>
  <c r="F72"/>
  <c r="G72"/>
  <c r="M72" s="1"/>
  <c r="I72"/>
  <c r="K72"/>
  <c r="O72"/>
  <c r="Q72"/>
  <c r="U72"/>
  <c r="F74"/>
  <c r="G74"/>
  <c r="M74" s="1"/>
  <c r="I74"/>
  <c r="K74"/>
  <c r="O74"/>
  <c r="Q74"/>
  <c r="U74"/>
  <c r="F76"/>
  <c r="G76" s="1"/>
  <c r="I76"/>
  <c r="K76"/>
  <c r="O76"/>
  <c r="Q76"/>
  <c r="U76"/>
  <c r="F77"/>
  <c r="G77" s="1"/>
  <c r="M77" s="1"/>
  <c r="I77"/>
  <c r="K77"/>
  <c r="O77"/>
  <c r="Q77"/>
  <c r="U77"/>
  <c r="F79"/>
  <c r="G79" s="1"/>
  <c r="M79" s="1"/>
  <c r="I79"/>
  <c r="K79"/>
  <c r="O79"/>
  <c r="Q79"/>
  <c r="U79"/>
  <c r="F81"/>
  <c r="G81" s="1"/>
  <c r="I81"/>
  <c r="K81"/>
  <c r="O81"/>
  <c r="Q81"/>
  <c r="U81"/>
  <c r="F82"/>
  <c r="G82" s="1"/>
  <c r="M82" s="1"/>
  <c r="I82"/>
  <c r="K82"/>
  <c r="O82"/>
  <c r="Q82"/>
  <c r="U82"/>
  <c r="F83"/>
  <c r="G83" s="1"/>
  <c r="M83" s="1"/>
  <c r="I83"/>
  <c r="K83"/>
  <c r="O83"/>
  <c r="Q83"/>
  <c r="U83"/>
  <c r="F85"/>
  <c r="G85" s="1"/>
  <c r="I85"/>
  <c r="I84" s="1"/>
  <c r="G65" i="1" s="1"/>
  <c r="E19" s="1"/>
  <c r="K85" i="12"/>
  <c r="K84" s="1"/>
  <c r="H65" i="1" s="1"/>
  <c r="O85" i="12"/>
  <c r="O84" s="1"/>
  <c r="Q85"/>
  <c r="Q84" s="1"/>
  <c r="U85"/>
  <c r="U84" s="1"/>
  <c r="I20" i="1"/>
  <c r="G20"/>
  <c r="E20"/>
  <c r="I18"/>
  <c r="G18"/>
  <c r="E18"/>
  <c r="G27"/>
  <c r="J28"/>
  <c r="J26"/>
  <c r="G38"/>
  <c r="F38"/>
  <c r="J23"/>
  <c r="J24"/>
  <c r="J25"/>
  <c r="J27"/>
  <c r="E24"/>
  <c r="E26"/>
  <c r="Q39" i="12" l="1"/>
  <c r="I80"/>
  <c r="G64" i="1" s="1"/>
  <c r="O75" i="12"/>
  <c r="K11"/>
  <c r="H48" i="1" s="1"/>
  <c r="Q75" i="12"/>
  <c r="M71"/>
  <c r="M70" s="1"/>
  <c r="O55"/>
  <c r="O26"/>
  <c r="U22"/>
  <c r="I16"/>
  <c r="G50" i="1" s="1"/>
  <c r="O11" i="12"/>
  <c r="Q80"/>
  <c r="I39"/>
  <c r="G55" i="1" s="1"/>
  <c r="G20" i="12"/>
  <c r="Q16"/>
  <c r="I65" i="1"/>
  <c r="I19" s="1"/>
  <c r="M56" i="12"/>
  <c r="G55"/>
  <c r="Q62"/>
  <c r="O46"/>
  <c r="I75"/>
  <c r="G63" i="1" s="1"/>
  <c r="I55" i="12"/>
  <c r="G59" i="1" s="1"/>
  <c r="I59" s="1"/>
  <c r="Q30" i="12"/>
  <c r="K22"/>
  <c r="H52" i="1" s="1"/>
  <c r="I58"/>
  <c r="K75" i="12"/>
  <c r="H63" i="1" s="1"/>
  <c r="I63" s="1"/>
  <c r="I70" i="12"/>
  <c r="G62" i="1" s="1"/>
  <c r="K55" i="12"/>
  <c r="H59" i="1" s="1"/>
  <c r="U30" i="12"/>
  <c r="I26"/>
  <c r="G53" i="1" s="1"/>
  <c r="I53" s="1"/>
  <c r="O22" i="12"/>
  <c r="I11"/>
  <c r="G48" i="1" s="1"/>
  <c r="K70" i="12"/>
  <c r="H62" i="1" s="1"/>
  <c r="K26" i="12"/>
  <c r="H53" i="1" s="1"/>
  <c r="Q22" i="12"/>
  <c r="AC88"/>
  <c r="F39" i="1" s="1"/>
  <c r="H39" s="1"/>
  <c r="I39" s="1"/>
  <c r="I40" s="1"/>
  <c r="J39" s="1"/>
  <c r="J40" s="1"/>
  <c r="G30" i="12"/>
  <c r="K80"/>
  <c r="H64" i="1" s="1"/>
  <c r="I64" s="1"/>
  <c r="U75" i="12"/>
  <c r="O70"/>
  <c r="K62"/>
  <c r="H60" i="1" s="1"/>
  <c r="U55" i="12"/>
  <c r="I46"/>
  <c r="G57" i="1" s="1"/>
  <c r="K39" i="12"/>
  <c r="H55" i="1" s="1"/>
  <c r="I55" s="1"/>
  <c r="I30" i="12"/>
  <c r="G54" i="1" s="1"/>
  <c r="Q26" i="12"/>
  <c r="K16"/>
  <c r="H50" i="1" s="1"/>
  <c r="I50" s="1"/>
  <c r="Q11" i="12"/>
  <c r="O80"/>
  <c r="Q70"/>
  <c r="O62"/>
  <c r="K46"/>
  <c r="H57" i="1" s="1"/>
  <c r="O39" i="12"/>
  <c r="K30"/>
  <c r="H54" i="1" s="1"/>
  <c r="U26" i="12"/>
  <c r="O16"/>
  <c r="U11"/>
  <c r="U80"/>
  <c r="U62"/>
  <c r="Q46"/>
  <c r="U39"/>
  <c r="O30"/>
  <c r="I22"/>
  <c r="G52" i="1" s="1"/>
  <c r="U16" i="12"/>
  <c r="I62"/>
  <c r="G60" i="1" s="1"/>
  <c r="I60" s="1"/>
  <c r="U70" i="12"/>
  <c r="M31"/>
  <c r="M30" s="1"/>
  <c r="U46"/>
  <c r="G19" i="1"/>
  <c r="I61"/>
  <c r="I56"/>
  <c r="I51"/>
  <c r="I49"/>
  <c r="I47"/>
  <c r="F40"/>
  <c r="M81" i="12"/>
  <c r="M80" s="1"/>
  <c r="G80"/>
  <c r="G62"/>
  <c r="M63"/>
  <c r="M62" s="1"/>
  <c r="M40"/>
  <c r="M39" s="1"/>
  <c r="G39"/>
  <c r="M17"/>
  <c r="M16" s="1"/>
  <c r="G16"/>
  <c r="M9"/>
  <c r="M8" s="1"/>
  <c r="G8"/>
  <c r="M69"/>
  <c r="M68" s="1"/>
  <c r="G68"/>
  <c r="M47"/>
  <c r="M46" s="1"/>
  <c r="G46"/>
  <c r="M15"/>
  <c r="M14" s="1"/>
  <c r="G14"/>
  <c r="M12"/>
  <c r="M11" s="1"/>
  <c r="G11"/>
  <c r="M44"/>
  <c r="M43" s="1"/>
  <c r="G43"/>
  <c r="G84"/>
  <c r="M85"/>
  <c r="M84" s="1"/>
  <c r="G22"/>
  <c r="M23"/>
  <c r="M22" s="1"/>
  <c r="M76"/>
  <c r="M75" s="1"/>
  <c r="G75"/>
  <c r="M54"/>
  <c r="M53" s="1"/>
  <c r="G53"/>
  <c r="M55"/>
  <c r="G26"/>
  <c r="M27"/>
  <c r="M26" s="1"/>
  <c r="G16" i="1" l="1"/>
  <c r="I48"/>
  <c r="I16" s="1"/>
  <c r="I52"/>
  <c r="I17" s="1"/>
  <c r="E16"/>
  <c r="I57"/>
  <c r="I54"/>
  <c r="G66"/>
  <c r="I62"/>
  <c r="G17"/>
  <c r="H66"/>
  <c r="G88" i="12"/>
  <c r="E17" i="1"/>
  <c r="H40"/>
  <c r="G28"/>
  <c r="G23"/>
  <c r="G21" l="1"/>
  <c r="E21"/>
  <c r="I66"/>
  <c r="I21"/>
  <c r="G24"/>
  <c r="G29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<sst xmlns="http://schemas.openxmlformats.org/spreadsheetml/2006/main" count="476" uniqueCount="244">
  <si>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</si>
  <si>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</si>
  <si>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</si>
  <si>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</si>
  <si>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</si>
  <si>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</si>
  <si>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</si>
  <si>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</si>
  <si>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</si>
  <si>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</si>
  <si>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</si>
  <si>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</si>
  <si>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</si>
  <si>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</si>
  <si>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</si>
  <si>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</si>
  <si>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</si>
  <si>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</si>
  <si>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</si>
  <si>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</si>
  <si>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</si>
  <si>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</si>
  <si>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</si>
  <si>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</si>
  <si>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</si>
  <si>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</si>
  <si>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</si>
  <si>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</si>
  <si>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</si>
  <si>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</si>
  <si>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</si>
  <si>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</si>
  <si>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</si>
  <si>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</si>
  <si>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</si>
  <si>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</si>
  <si>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</si>
  <si>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</si>
  <si>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</si>
  <si>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</si>
  <si>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</si>
  <si>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</si>
  <si>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</si>
  <si>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Mimoň</t>
  </si>
  <si>
    <t>Rozpočet:</t>
  </si>
  <si>
    <t>Misto</t>
  </si>
  <si>
    <t>rekonstrukce bytu Letná čp.249, 1.NP, 1+3</t>
  </si>
  <si>
    <t>Město Mimoň</t>
  </si>
  <si>
    <t>Mírová 120</t>
  </si>
  <si>
    <t>47124</t>
  </si>
  <si>
    <t>00260746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</si>
  <si>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</si>
  <si>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</si>
  <si>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</si>
  <si>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</si>
  <si>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</si>
  <si>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</si>
  <si>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</si>
  <si>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</t>
  </si>
  <si>
    <t>Úpravy povrchu,podlahy</t>
  </si>
  <si>
    <t>61</t>
  </si>
  <si>
    <t>Upravy povrchů vnitřní</t>
  </si>
  <si>
    <t>96</t>
  </si>
  <si>
    <t>Bourání konstrukcí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</si>
  <si>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</si>
  <si>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</si>
  <si>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</si>
  <si>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</si>
  <si>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</si>
  <si>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</si>
  <si>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</si>
  <si>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</si>
  <si>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735</t>
  </si>
  <si>
    <t>Otopná tělesa</t>
  </si>
  <si>
    <t>763</t>
  </si>
  <si>
    <t>Dřevostavby</t>
  </si>
  <si>
    <t>766</t>
  </si>
  <si>
    <t>Konstrukce truhlářské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</si>
  <si>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</si>
  <si>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</si>
  <si>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</si>
  <si>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</si>
  <si>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</si>
  <si>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</si>
  <si>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</si>
  <si>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</si>
  <si>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</si>
  <si>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</si>
  <si>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</si>
  <si>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</si>
  <si>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</si>
  <si>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</si>
  <si>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</si>
  <si>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</si>
  <si>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</si>
  <si>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</si>
  <si>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</si>
  <si>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</si>
  <si>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</si>
  <si>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</si>
  <si>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</si>
  <si>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</si>
  <si>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</si>
  <si>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</si>
  <si>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</si>
  <si>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</si>
  <si>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</si>
  <si>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</si>
  <si>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</si>
  <si>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</si>
  <si>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</si>
  <si>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</si>
  <si>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</si>
  <si>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</si>
  <si>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</si>
  <si>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</si>
  <si>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</si>
  <si>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</si>
  <si>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</si>
  <si>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</si>
  <si>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</si>
  <si>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319201315R00</t>
  </si>
  <si>
    <t>Vyrovnání zdiva pod omítku maltou ze suché maltové směsi tl. 10 mm</t>
  </si>
  <si>
    <t>m2</t>
  </si>
  <si>
    <t>POL1_0</t>
  </si>
  <si>
    <t>10 % z plochy</t>
  </si>
  <si>
    <t>POP</t>
  </si>
  <si>
    <t>601011141R00</t>
  </si>
  <si>
    <t>Omítka na stropech/podhledech štuková vápenná, vnitřní, Cemix, ručně</t>
  </si>
  <si>
    <t>602011141R00</t>
  </si>
  <si>
    <t>Omítka na stěnách štuková vápenná vnitřní Cemix, ručně</t>
  </si>
  <si>
    <t>611471453R00</t>
  </si>
  <si>
    <t>Úprava stropů betonových stěrkováním s vyhlazením</t>
  </si>
  <si>
    <t>965081713R00</t>
  </si>
  <si>
    <t>Bourání dlažeb keramických tl.10 mm, nad 1 m2</t>
  </si>
  <si>
    <t>včetně soklu</t>
  </si>
  <si>
    <t>979 10-0011.RAB</t>
  </si>
  <si>
    <t>Odvoz suti a vybouraných hmot do 10 km, vnitrostrostaveništní přesun do 15 m, svislá doprava z 2. NP ručním nošením</t>
  </si>
  <si>
    <t>t</t>
  </si>
  <si>
    <t>POL2_0</t>
  </si>
  <si>
    <t>999281105R00</t>
  </si>
  <si>
    <t>Přesun hmot pro opravy a údržbu do výšky 6 m</t>
  </si>
  <si>
    <t>POL7_0</t>
  </si>
  <si>
    <t>721171803R00</t>
  </si>
  <si>
    <t>Demontáž potrubí z PVC do D 75 mm</t>
  </si>
  <si>
    <t>m</t>
  </si>
  <si>
    <t>721 20-0001.RA0</t>
  </si>
  <si>
    <t>Kanalizace vnitřní připojovací, PP, D 50 x 1,8 mm</t>
  </si>
  <si>
    <t>721 20-0002.RA0</t>
  </si>
  <si>
    <t>Kanalizace vnitřní odpadní PP, D 110 x 2,7 mm</t>
  </si>
  <si>
    <t>722170801R00</t>
  </si>
  <si>
    <t>Demontáž rozvodů vody z plastů do D 32 mm</t>
  </si>
  <si>
    <t>722176113R00</t>
  </si>
  <si>
    <t>Montáž plastového vodovodního potrubí, polyfuzně svařovaného, D 25 mm</t>
  </si>
  <si>
    <t>722280106R00</t>
  </si>
  <si>
    <t>Tlaková zkouška vodovodního potrubí DN 32 mm</t>
  </si>
  <si>
    <t>725 29-0010.RA0</t>
  </si>
  <si>
    <t>Demontáž klozetu včetně splachovací nádrže</t>
  </si>
  <si>
    <t>kus</t>
  </si>
  <si>
    <t>725 29-0030.RA0</t>
  </si>
  <si>
    <t>Demontáž vany včetně baterie a obezdění</t>
  </si>
  <si>
    <t>725 10-0001.RA0</t>
  </si>
  <si>
    <t>Umyvadlo, baterie, zápachová uzávěrka</t>
  </si>
  <si>
    <t>včetně montáže</t>
  </si>
  <si>
    <t>725 10-0003.RA0</t>
  </si>
  <si>
    <t>Vana, baterie, zápachová uzávěrka, obezdění</t>
  </si>
  <si>
    <t>725 10-0006.RA0</t>
  </si>
  <si>
    <t>Klozet kombi</t>
  </si>
  <si>
    <t>735127110R00</t>
  </si>
  <si>
    <t>Odpojení a připojení otopných těles po nátěru</t>
  </si>
  <si>
    <t>735118110R00</t>
  </si>
  <si>
    <t>Tlaková zkouška otopných těles litinových - vodou</t>
  </si>
  <si>
    <t>54914624R</t>
  </si>
  <si>
    <t>Kování dveřní KLASIK/S klíč Cr</t>
  </si>
  <si>
    <t>POL3_0</t>
  </si>
  <si>
    <t>763792101R00</t>
  </si>
  <si>
    <t>Montáž ostatních dílců, lišty, latě, pl. do 25 cm2</t>
  </si>
  <si>
    <t>lišty u dveří a vlysových podlah</t>
  </si>
  <si>
    <t>61160103R</t>
  </si>
  <si>
    <t>Dveře dřevěné interiérové DOORNITE BASIC 800 x 1970 mm L/P, lak, plné</t>
  </si>
  <si>
    <t>61160101R</t>
  </si>
  <si>
    <t>Dveře dřevěné interiérové DOORNITE BASIC 600 x 1970 mm L/P, lak, plné</t>
  </si>
  <si>
    <t>61160603R</t>
  </si>
  <si>
    <t>Dveře dřevěné interiérové DOORNITE BASIC 800 x 1970 mm L/P, lak, 2/3 sklo</t>
  </si>
  <si>
    <t>766 66-0010.RA0</t>
  </si>
  <si>
    <t>Montáž dveří jednokřídlových šířky 60 cm</t>
  </si>
  <si>
    <t>766 66-0014.RA0</t>
  </si>
  <si>
    <t>Montáž dveří jednokřídlových šířky 80 cm</t>
  </si>
  <si>
    <t>766695213R00</t>
  </si>
  <si>
    <t>Montáž prahů dveří jednokřídlových š. nad 10 cm</t>
  </si>
  <si>
    <t>767681110R00</t>
  </si>
  <si>
    <t>Montáž zárubní montovat.1kř. hl. 8,5, š. do 80 cm</t>
  </si>
  <si>
    <t>771 95-0010.RA0</t>
  </si>
  <si>
    <t>Odstranění stávající dlažby, zřízení nové</t>
  </si>
  <si>
    <t>kopelna a WC + 8% prořez</t>
  </si>
  <si>
    <t>771 10-0012.RAA</t>
  </si>
  <si>
    <t>Vyrovnání podkladu samonivelační hmotou v interiéru, nivelační hmota tl. 5 mm, s penetrací</t>
  </si>
  <si>
    <t>kuchyň, předsíň, koupelna a WC</t>
  </si>
  <si>
    <t>771577133RS7</t>
  </si>
  <si>
    <t>Lišta nerezová přechodová, stejná výška dlaždic, profil krycí 799/T, šířky 26 mm</t>
  </si>
  <si>
    <t>61413621R</t>
  </si>
  <si>
    <t>Lišta smrková krycí K 3004, 30 x 4 mm, l = 2 m</t>
  </si>
  <si>
    <t>775511951R00</t>
  </si>
  <si>
    <t>Doplnění podlahy vlysové lepené do tmele, plocha do 0,25 m2, včetně dodávky vlysů tl. 21 mm</t>
  </si>
  <si>
    <t>775101101R00</t>
  </si>
  <si>
    <t>Vysávání podlahy průmyslovým vysavačem, podlahy vlysové, parketové</t>
  </si>
  <si>
    <t>775592000R00</t>
  </si>
  <si>
    <t>Broušení dřevěné podlahy hrubé + střední + jemné</t>
  </si>
  <si>
    <t>775599141R00</t>
  </si>
  <si>
    <t>Lak dřevěné podlahy Bona Novia, Z + 2x, přebroušení</t>
  </si>
  <si>
    <t>61413710R</t>
  </si>
  <si>
    <t>Lišta podlahová dub 43 x 7 mm</t>
  </si>
  <si>
    <t>776 52-0110.RAB</t>
  </si>
  <si>
    <t>Podlaha povlaková z PVC pásů, soklík, stěrka, podlahovina vinylová Fatra Novoflor extra tl. 2,0 mm</t>
  </si>
  <si>
    <t>781 90-0010.RA0</t>
  </si>
  <si>
    <t>Odsekání obkladů vnitřních</t>
  </si>
  <si>
    <t>781 47-0014.RA0</t>
  </si>
  <si>
    <t>Obklad vnitřní keramický 300 x 300 mm</t>
  </si>
  <si>
    <t>koupelna a WC + 8% prořez</t>
  </si>
  <si>
    <t>781101111R00</t>
  </si>
  <si>
    <t>Vyrovnání podkladu maltou ze suché maltové směsi tl. do 7 mm</t>
  </si>
  <si>
    <t>783 62-0010.RAA</t>
  </si>
  <si>
    <t>Nátěr truhlářských výrobků syntetický, dvojnásobný krycí+1x tmelení+1x email</t>
  </si>
  <si>
    <t>783 22-0010.RA0</t>
  </si>
  <si>
    <t>Nátěr kovových doplňkových konstrukcí syntetický</t>
  </si>
  <si>
    <t>zárubeň</t>
  </si>
  <si>
    <t>783324240R00</t>
  </si>
  <si>
    <t>Nátěr syntetický litin. radiátorů Z +2x + 1x email</t>
  </si>
  <si>
    <t>784 90-0010.RAB</t>
  </si>
  <si>
    <t>Odstranění stávajících maleb, oškrábáním</t>
  </si>
  <si>
    <t>784191201R00</t>
  </si>
  <si>
    <t>Penetrace podkladu hloubková Primalex 1x</t>
  </si>
  <si>
    <t>784195112R00</t>
  </si>
  <si>
    <t>Malba Primalex Standard, bílá, bez penetrace, 2 x</t>
  </si>
  <si>
    <t>1</t>
  </si>
  <si>
    <t>vedlejší náklady</t>
  </si>
  <si>
    <t>Kč</t>
  </si>
  <si>
    <t>POL99_0</t>
  </si>
  <si>
    <t>včetně závěrečného úklidu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</si>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</sst>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>
  <numFmts count="1">
    <numFmt numFmtId="164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17" fillId="0" borderId="10" xfId="0" applyNumberFormat="1" applyFont="1" applyBorder="1" applyAlignment="1">
      <alignment horizontal="left" vertical="top" wrapText="1"/>
    </xf>
    <xf numFmtId="0" fontId="17" fillId="0" borderId="6" xfId="0" applyNumberFormat="1" applyFont="1" applyBorder="1" applyAlignment="1">
      <alignment vertical="top" wrapText="1" shrinkToFit="1"/>
    </xf>
    <xf numFmtId="164" fontId="17" fillId="0" borderId="6" xfId="0" applyNumberFormat="1" applyFont="1" applyBorder="1" applyAlignment="1">
      <alignment vertical="top" wrapText="1" shrinkToFit="1"/>
    </xf>
    <xf numFmtId="4" fontId="17" fillId="0" borderId="6" xfId="0" applyNumberFormat="1" applyFont="1" applyBorder="1" applyAlignment="1">
      <alignment vertical="top" wrapText="1" shrinkToFit="1"/>
    </xf>
    <xf numFmtId="4" fontId="17" fillId="0" borderId="38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3.2"/>
  <sheetData>
    <row r="1" spans="1:7">
      <c r="A1" s="35" t="s">
        <v>38</v>
      </c>
    </row>
    <row r="2" spans="1:7" ht="57.75" customHeight="1">
      <c r="A2" s="191" t="s">
        <v>39</v>
      </c>
      <c r="B2" s="191"/>
      <c r="C2" s="191"/>
      <c r="D2" s="191"/>
      <c r="E2" s="191"/>
      <c r="F2" s="191"/>
      <c r="G2" s="19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9"/>
  <sheetViews>
    <sheetView showGridLines="0" topLeftCell="B56" zoomScaleSheetLayoutView="75" workbookViewId="0">
      <selection activeCell="H32" sqref="H32"/>
    </sheetView>
  </sheetViews>
  <sheetFormatPr defaultColWidth="9" defaultRowHeight="13.2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>
      <c r="A1" s="71" t="s">
        <v>36</v>
      </c>
      <c r="B1" s="219" t="s">
        <v>42</v>
      </c>
      <c r="C1" s="220"/>
      <c r="D1" s="220"/>
      <c r="E1" s="220"/>
      <c r="F1" s="220"/>
      <c r="G1" s="220"/>
      <c r="H1" s="220"/>
      <c r="I1" s="220"/>
      <c r="J1" s="221"/>
    </row>
    <row r="2" spans="1:15" ht="23.25" customHeight="1">
      <c r="A2" s="4"/>
      <c r="B2" s="79" t="s">
        <v>40</v>
      </c>
      <c r="C2" s="80"/>
      <c r="D2" s="236" t="s">
        <v>46</v>
      </c>
      <c r="E2" s="237"/>
      <c r="F2" s="237"/>
      <c r="G2" s="237"/>
      <c r="H2" s="237"/>
      <c r="I2" s="237"/>
      <c r="J2" s="238"/>
      <c r="O2" s="2"/>
    </row>
    <row r="3" spans="1:15" ht="23.25" customHeight="1">
      <c r="A3" s="4"/>
      <c r="B3" s="81" t="s">
        <v>45</v>
      </c>
      <c r="C3" s="82"/>
      <c r="D3" s="199" t="s">
        <v>43</v>
      </c>
      <c r="E3" s="200"/>
      <c r="F3" s="200"/>
      <c r="G3" s="200"/>
      <c r="H3" s="200"/>
      <c r="I3" s="200"/>
      <c r="J3" s="201"/>
    </row>
    <row r="4" spans="1:15" ht="23.25" hidden="1" customHeight="1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>
      <c r="A5" s="4"/>
      <c r="B5" s="45" t="s">
        <v>21</v>
      </c>
      <c r="C5" s="5"/>
      <c r="D5" s="89" t="s">
        <v>47</v>
      </c>
      <c r="E5" s="25"/>
      <c r="F5" s="25"/>
      <c r="G5" s="25"/>
      <c r="H5" s="27" t="s">
        <v>33</v>
      </c>
      <c r="I5" s="89" t="s">
        <v>50</v>
      </c>
      <c r="J5" s="11"/>
    </row>
    <row r="6" spans="1:15" ht="15.75" customHeight="1">
      <c r="A6" s="4"/>
      <c r="B6" s="39"/>
      <c r="C6" s="25"/>
      <c r="D6" s="89" t="s">
        <v>48</v>
      </c>
      <c r="E6" s="25"/>
      <c r="F6" s="25"/>
      <c r="G6" s="25"/>
      <c r="H6" s="27" t="s">
        <v>34</v>
      </c>
      <c r="I6" s="89"/>
      <c r="J6" s="11"/>
    </row>
    <row r="7" spans="1:15" ht="15.75" customHeight="1">
      <c r="A7" s="4"/>
      <c r="B7" s="40"/>
      <c r="C7" s="90" t="s">
        <v>49</v>
      </c>
      <c r="D7" s="78" t="s">
        <v>43</v>
      </c>
      <c r="E7" s="32"/>
      <c r="F7" s="32"/>
      <c r="G7" s="32"/>
      <c r="H7" s="34"/>
      <c r="I7" s="32"/>
      <c r="J7" s="49"/>
    </row>
    <row r="8" spans="1:15" ht="24" hidden="1" customHeight="1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>
      <c r="A11" s="4"/>
      <c r="B11" s="45" t="s">
        <v>18</v>
      </c>
      <c r="C11" s="5"/>
      <c r="D11" s="231"/>
      <c r="E11" s="231"/>
      <c r="F11" s="231"/>
      <c r="G11" s="231"/>
      <c r="H11" s="27" t="s">
        <v>33</v>
      </c>
      <c r="I11" s="92"/>
      <c r="J11" s="11"/>
    </row>
    <row r="12" spans="1:15" ht="15.75" customHeight="1">
      <c r="A12" s="4"/>
      <c r="B12" s="39"/>
      <c r="C12" s="25"/>
      <c r="D12" s="216"/>
      <c r="E12" s="216"/>
      <c r="F12" s="216"/>
      <c r="G12" s="216"/>
      <c r="H12" s="27" t="s">
        <v>34</v>
      </c>
      <c r="I12" s="92"/>
      <c r="J12" s="11"/>
    </row>
    <row r="13" spans="1:15" ht="15.75" customHeight="1">
      <c r="A13" s="4"/>
      <c r="B13" s="40"/>
      <c r="C13" s="91"/>
      <c r="D13" s="217"/>
      <c r="E13" s="217"/>
      <c r="F13" s="217"/>
      <c r="G13" s="217"/>
      <c r="H13" s="28"/>
      <c r="I13" s="32"/>
      <c r="J13" s="49"/>
    </row>
    <row r="14" spans="1:15" ht="24" hidden="1" customHeight="1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>
      <c r="A15" s="4"/>
      <c r="B15" s="50" t="s">
        <v>31</v>
      </c>
      <c r="C15" s="70"/>
      <c r="D15" s="51"/>
      <c r="E15" s="239" t="s">
        <v>29</v>
      </c>
      <c r="F15" s="239"/>
      <c r="G15" s="212" t="s">
        <v>30</v>
      </c>
      <c r="H15" s="212"/>
      <c r="I15" s="212" t="s">
        <v>28</v>
      </c>
      <c r="J15" s="213"/>
    </row>
    <row r="16" spans="1:15" ht="23.25" customHeight="1">
      <c r="A16" s="139" t="s">
        <v>23</v>
      </c>
      <c r="B16" s="140" t="s">
        <v>23</v>
      </c>
      <c r="C16" s="56"/>
      <c r="D16" s="57"/>
      <c r="E16" s="214">
        <f>SUMIF(F47:F65,A16,G47:G65)+SUMIF(F47:F65,"PSU",G47:G65)</f>
        <v>0</v>
      </c>
      <c r="F16" s="215"/>
      <c r="G16" s="214">
        <f>SUMIF(F47:F65,A16,H47:H65)+SUMIF(F47:F65,"PSU",H47:H65)</f>
        <v>0</v>
      </c>
      <c r="H16" s="215"/>
      <c r="I16" s="214">
        <f>SUMIF(F47:F65,A16,I47:I65)+SUMIF(F47:F65,"PSU",I47:I65)</f>
        <v>0</v>
      </c>
      <c r="J16" s="228"/>
    </row>
    <row r="17" spans="1:10" ht="23.25" customHeight="1">
      <c r="A17" s="139" t="s">
        <v>24</v>
      </c>
      <c r="B17" s="140" t="s">
        <v>24</v>
      </c>
      <c r="C17" s="56"/>
      <c r="D17" s="57"/>
      <c r="E17" s="214">
        <f>SUMIF(F47:F65,A17,G47:G65)</f>
        <v>0</v>
      </c>
      <c r="F17" s="215"/>
      <c r="G17" s="214">
        <f>SUMIF(F47:F65,A17,H47:H65)</f>
        <v>0</v>
      </c>
      <c r="H17" s="215"/>
      <c r="I17" s="214">
        <f>SUMIF(F47:F65,A17,I47:I65)</f>
        <v>0</v>
      </c>
      <c r="J17" s="228"/>
    </row>
    <row r="18" spans="1:10" ht="23.25" customHeight="1">
      <c r="A18" s="139" t="s">
        <v>25</v>
      </c>
      <c r="B18" s="140" t="s">
        <v>25</v>
      </c>
      <c r="C18" s="56"/>
      <c r="D18" s="57"/>
      <c r="E18" s="214">
        <f>SUMIF(F47:F65,A18,G47:G65)</f>
        <v>0</v>
      </c>
      <c r="F18" s="215"/>
      <c r="G18" s="214">
        <f>SUMIF(F47:F65,A18,H47:H65)</f>
        <v>0</v>
      </c>
      <c r="H18" s="215"/>
      <c r="I18" s="214">
        <f>SUMIF(F47:F65,A18,I47:I65)</f>
        <v>0</v>
      </c>
      <c r="J18" s="228"/>
    </row>
    <row r="19" spans="1:10" ht="23.25" customHeight="1">
      <c r="A19" s="139" t="s">
        <v>92</v>
      </c>
      <c r="B19" s="140" t="s">
        <v>26</v>
      </c>
      <c r="C19" s="56"/>
      <c r="D19" s="57"/>
      <c r="E19" s="214">
        <f>SUMIF(F47:F65,A19,G47:G65)</f>
        <v>0</v>
      </c>
      <c r="F19" s="215"/>
      <c r="G19" s="214">
        <f>SUMIF(F47:F65,A19,H47:H65)</f>
        <v>0</v>
      </c>
      <c r="H19" s="215"/>
      <c r="I19" s="214">
        <f>SUMIF(F47:F65,A19,I47:I65)</f>
        <v>0</v>
      </c>
      <c r="J19" s="228"/>
    </row>
    <row r="20" spans="1:10" ht="23.25" customHeight="1">
      <c r="A20" s="139" t="s">
        <v>93</v>
      </c>
      <c r="B20" s="140" t="s">
        <v>27</v>
      </c>
      <c r="C20" s="56"/>
      <c r="D20" s="57"/>
      <c r="E20" s="214">
        <f>SUMIF(F47:F65,A20,G47:G65)</f>
        <v>0</v>
      </c>
      <c r="F20" s="215"/>
      <c r="G20" s="214">
        <f>SUMIF(F47:F65,A20,H47:H65)</f>
        <v>0</v>
      </c>
      <c r="H20" s="215"/>
      <c r="I20" s="214">
        <f>SUMIF(F47:F65,A20,I47:I65)</f>
        <v>0</v>
      </c>
      <c r="J20" s="228"/>
    </row>
    <row r="21" spans="1:10" ht="23.25" customHeight="1">
      <c r="A21" s="4"/>
      <c r="B21" s="72" t="s">
        <v>28</v>
      </c>
      <c r="C21" s="73"/>
      <c r="D21" s="74"/>
      <c r="E21" s="229">
        <f>SUM(E16:F20)</f>
        <v>0</v>
      </c>
      <c r="F21" s="230"/>
      <c r="G21" s="229">
        <f>SUM(G16:H20)</f>
        <v>0</v>
      </c>
      <c r="H21" s="230"/>
      <c r="I21" s="229">
        <f>SUM(I16:J20)</f>
        <v>0</v>
      </c>
      <c r="J21" s="235"/>
    </row>
    <row r="22" spans="1:10" ht="33" customHeight="1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>
      <c r="A23" s="4"/>
      <c r="B23" s="55" t="s">
        <v>11</v>
      </c>
      <c r="C23" s="56"/>
      <c r="D23" s="57"/>
      <c r="E23" s="58">
        <v>12</v>
      </c>
      <c r="F23" s="59" t="s">
        <v>0</v>
      </c>
      <c r="G23" s="226">
        <f>ZakladDPHSniVypocet</f>
        <v>0</v>
      </c>
      <c r="H23" s="227"/>
      <c r="I23" s="227"/>
      <c r="J23" s="60" t="str">
        <f t="shared" ref="J23:J28" si="0">Mena</f>
        <v>CZK</v>
      </c>
    </row>
    <row r="24" spans="1:10" ht="23.25" customHeight="1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33">
        <f>ZakladDPHSni*SazbaDPH1/100</f>
        <v>0</v>
      </c>
      <c r="H24" s="234"/>
      <c r="I24" s="234"/>
      <c r="J24" s="60" t="str">
        <f t="shared" si="0"/>
        <v>CZK</v>
      </c>
    </row>
    <row r="25" spans="1:10" ht="23.25" customHeight="1">
      <c r="A25" s="4"/>
      <c r="B25" s="55" t="s">
        <v>13</v>
      </c>
      <c r="C25" s="56"/>
      <c r="D25" s="57"/>
      <c r="E25" s="58">
        <v>21</v>
      </c>
      <c r="F25" s="59" t="s">
        <v>0</v>
      </c>
      <c r="G25" s="226">
        <f>ZakladDPHZaklVypocet</f>
        <v>0</v>
      </c>
      <c r="H25" s="227"/>
      <c r="I25" s="227"/>
      <c r="J25" s="60" t="str">
        <f t="shared" si="0"/>
        <v>CZK</v>
      </c>
    </row>
    <row r="26" spans="1:10" ht="23.25" customHeight="1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22">
        <f>ZakladDPHZakl*SazbaDPH2/100</f>
        <v>0</v>
      </c>
      <c r="H26" s="223"/>
      <c r="I26" s="223"/>
      <c r="J26" s="54" t="str">
        <f t="shared" si="0"/>
        <v>CZK</v>
      </c>
    </row>
    <row r="27" spans="1:10" ht="23.25" customHeight="1" thickBot="1">
      <c r="A27" s="4"/>
      <c r="B27" s="46" t="s">
        <v>4</v>
      </c>
      <c r="C27" s="20"/>
      <c r="D27" s="23"/>
      <c r="E27" s="20"/>
      <c r="F27" s="21"/>
      <c r="G27" s="224">
        <f>0</f>
        <v>0</v>
      </c>
      <c r="H27" s="224"/>
      <c r="I27" s="224"/>
      <c r="J27" s="61" t="str">
        <f t="shared" si="0"/>
        <v>CZK</v>
      </c>
    </row>
    <row r="28" spans="1:10" ht="27.75" hidden="1" customHeight="1" thickBot="1">
      <c r="A28" s="4"/>
      <c r="B28" s="111" t="s">
        <v>22</v>
      </c>
      <c r="C28" s="112"/>
      <c r="D28" s="112"/>
      <c r="E28" s="113"/>
      <c r="F28" s="114"/>
      <c r="G28" s="211">
        <f>ZakladDPHSniVypocet+ZakladDPHZaklVypocet</f>
        <v>0</v>
      </c>
      <c r="H28" s="211"/>
      <c r="I28" s="211"/>
      <c r="J28" s="115" t="str">
        <f t="shared" si="0"/>
        <v>CZK</v>
      </c>
    </row>
    <row r="29" spans="1:10" ht="27.75" customHeight="1" thickBot="1">
      <c r="A29" s="4"/>
      <c r="B29" s="111" t="s">
        <v>35</v>
      </c>
      <c r="C29" s="116"/>
      <c r="D29" s="116"/>
      <c r="E29" s="116"/>
      <c r="F29" s="116"/>
      <c r="G29" s="225">
        <f>ZakladDPHSni+DPHSni+ZakladDPHZakl+DPHZakl+Zaokrouhleni</f>
        <v>0</v>
      </c>
      <c r="H29" s="225"/>
      <c r="I29" s="225"/>
      <c r="J29" s="117" t="s">
        <v>53</v>
      </c>
    </row>
    <row r="30" spans="1:10" ht="12.75" customHeight="1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10" ht="47.25" customHeight="1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>
      <c r="A34" s="29"/>
      <c r="B34" s="29"/>
      <c r="C34" s="30"/>
      <c r="D34" s="218"/>
      <c r="E34" s="218"/>
      <c r="F34" s="30"/>
      <c r="G34" s="218"/>
      <c r="H34" s="218"/>
      <c r="I34" s="218"/>
      <c r="J34" s="36"/>
    </row>
    <row r="35" spans="1:10" ht="12.75" customHeight="1">
      <c r="A35" s="4"/>
      <c r="B35" s="4"/>
      <c r="C35" s="5"/>
      <c r="D35" s="232" t="s">
        <v>2</v>
      </c>
      <c r="E35" s="232"/>
      <c r="F35" s="5"/>
      <c r="G35" s="43"/>
      <c r="H35" s="13" t="s">
        <v>3</v>
      </c>
      <c r="I35" s="43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10" ht="25.5" hidden="1" customHeight="1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10" ht="25.5" hidden="1" customHeight="1">
      <c r="A39" s="95">
        <v>1</v>
      </c>
      <c r="B39" s="101" t="s">
        <v>51</v>
      </c>
      <c r="C39" s="202" t="s">
        <v>46</v>
      </c>
      <c r="D39" s="203"/>
      <c r="E39" s="203"/>
      <c r="F39" s="106">
        <f>'Rozpočet Pol'!AC88</f>
        <v>0</v>
      </c>
      <c r="G39" s="107">
        <f>'Rozpočet Pol'!AD88</f>
        <v>0</v>
      </c>
      <c r="H39" s="108">
        <f>(F39*SazbaDPH1/100)+(G39*SazbaDPH2/100)</f>
        <v>0</v>
      </c>
      <c r="I39" s="108">
        <f>F39+G39+H39</f>
        <v>0</v>
      </c>
      <c r="J39" s="102" t="str">
        <f>IF(CenaCelkemVypocet=0,"",I39/CenaCelkemVypocet*100)</f>
        <v/>
      </c>
    </row>
    <row r="40" spans="1:10" ht="25.5" hidden="1" customHeight="1">
      <c r="A40" s="95"/>
      <c r="B40" s="204" t="s">
        <v>52</v>
      </c>
      <c r="C40" s="205"/>
      <c r="D40" s="205"/>
      <c r="E40" s="206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>
        <f>SUMIF(A39:A39,"=1",J39:J39)</f>
        <v>0</v>
      </c>
    </row>
    <row r="44" spans="1:10" ht="15.6">
      <c r="B44" s="118" t="s">
        <v>54</v>
      </c>
    </row>
    <row r="46" spans="1:10" ht="25.5" customHeight="1">
      <c r="A46" s="119"/>
      <c r="B46" s="123" t="s">
        <v>16</v>
      </c>
      <c r="C46" s="123" t="s">
        <v>5</v>
      </c>
      <c r="D46" s="124"/>
      <c r="E46" s="124"/>
      <c r="F46" s="127" t="s">
        <v>55</v>
      </c>
      <c r="G46" s="127" t="s">
        <v>29</v>
      </c>
      <c r="H46" s="127" t="s">
        <v>30</v>
      </c>
      <c r="I46" s="207" t="s">
        <v>28</v>
      </c>
      <c r="J46" s="207"/>
    </row>
    <row r="47" spans="1:10" ht="25.5" customHeight="1">
      <c r="A47" s="120"/>
      <c r="B47" s="128" t="s">
        <v>56</v>
      </c>
      <c r="C47" s="209" t="s">
        <v>57</v>
      </c>
      <c r="D47" s="210"/>
      <c r="E47" s="210"/>
      <c r="F47" s="130" t="s">
        <v>23</v>
      </c>
      <c r="G47" s="131">
        <f>'Rozpočet Pol'!I8</f>
        <v>0</v>
      </c>
      <c r="H47" s="131">
        <f>'Rozpočet Pol'!K8</f>
        <v>0</v>
      </c>
      <c r="I47" s="208">
        <f t="shared" ref="I47:I65" si="1">G47+H47</f>
        <v>0</v>
      </c>
      <c r="J47" s="208"/>
    </row>
    <row r="48" spans="1:10" ht="25.5" customHeight="1">
      <c r="A48" s="120"/>
      <c r="B48" s="122" t="s">
        <v>58</v>
      </c>
      <c r="C48" s="194" t="s">
        <v>59</v>
      </c>
      <c r="D48" s="195"/>
      <c r="E48" s="195"/>
      <c r="F48" s="132" t="s">
        <v>23</v>
      </c>
      <c r="G48" s="133">
        <f>'Rozpočet Pol'!I11</f>
        <v>0</v>
      </c>
      <c r="H48" s="133">
        <f>'Rozpočet Pol'!K11</f>
        <v>0</v>
      </c>
      <c r="I48" s="193">
        <f t="shared" si="1"/>
        <v>0</v>
      </c>
      <c r="J48" s="193"/>
    </row>
    <row r="49" spans="1:10" ht="25.5" customHeight="1">
      <c r="A49" s="120"/>
      <c r="B49" s="122" t="s">
        <v>60</v>
      </c>
      <c r="C49" s="194" t="s">
        <v>61</v>
      </c>
      <c r="D49" s="195"/>
      <c r="E49" s="195"/>
      <c r="F49" s="132" t="s">
        <v>23</v>
      </c>
      <c r="G49" s="133">
        <f>'Rozpočet Pol'!I14</f>
        <v>0</v>
      </c>
      <c r="H49" s="133">
        <f>'Rozpočet Pol'!K14</f>
        <v>0</v>
      </c>
      <c r="I49" s="193">
        <f t="shared" si="1"/>
        <v>0</v>
      </c>
      <c r="J49" s="193"/>
    </row>
    <row r="50" spans="1:10" ht="25.5" customHeight="1">
      <c r="A50" s="120"/>
      <c r="B50" s="122" t="s">
        <v>62</v>
      </c>
      <c r="C50" s="194" t="s">
        <v>63</v>
      </c>
      <c r="D50" s="195"/>
      <c r="E50" s="195"/>
      <c r="F50" s="132" t="s">
        <v>23</v>
      </c>
      <c r="G50" s="133">
        <f>'Rozpočet Pol'!I16</f>
        <v>0</v>
      </c>
      <c r="H50" s="133">
        <f>'Rozpočet Pol'!K16</f>
        <v>0</v>
      </c>
      <c r="I50" s="193">
        <f t="shared" si="1"/>
        <v>0</v>
      </c>
      <c r="J50" s="193"/>
    </row>
    <row r="51" spans="1:10" ht="25.5" customHeight="1">
      <c r="A51" s="120"/>
      <c r="B51" s="122" t="s">
        <v>64</v>
      </c>
      <c r="C51" s="194" t="s">
        <v>65</v>
      </c>
      <c r="D51" s="195"/>
      <c r="E51" s="195"/>
      <c r="F51" s="132" t="s">
        <v>23</v>
      </c>
      <c r="G51" s="133">
        <f>'Rozpočet Pol'!I20</f>
        <v>0</v>
      </c>
      <c r="H51" s="133">
        <f>'Rozpočet Pol'!K20</f>
        <v>0</v>
      </c>
      <c r="I51" s="193">
        <f t="shared" si="1"/>
        <v>0</v>
      </c>
      <c r="J51" s="193"/>
    </row>
    <row r="52" spans="1:10" ht="25.5" customHeight="1">
      <c r="A52" s="120"/>
      <c r="B52" s="122" t="s">
        <v>66</v>
      </c>
      <c r="C52" s="194" t="s">
        <v>67</v>
      </c>
      <c r="D52" s="195"/>
      <c r="E52" s="195"/>
      <c r="F52" s="132" t="s">
        <v>24</v>
      </c>
      <c r="G52" s="133">
        <f>'Rozpočet Pol'!I22</f>
        <v>0</v>
      </c>
      <c r="H52" s="133">
        <f>'Rozpočet Pol'!K22</f>
        <v>0</v>
      </c>
      <c r="I52" s="193">
        <f t="shared" si="1"/>
        <v>0</v>
      </c>
      <c r="J52" s="193"/>
    </row>
    <row r="53" spans="1:10" ht="25.5" customHeight="1">
      <c r="A53" s="120"/>
      <c r="B53" s="122" t="s">
        <v>68</v>
      </c>
      <c r="C53" s="194" t="s">
        <v>69</v>
      </c>
      <c r="D53" s="195"/>
      <c r="E53" s="195"/>
      <c r="F53" s="132" t="s">
        <v>24</v>
      </c>
      <c r="G53" s="133">
        <f>'Rozpočet Pol'!I26</f>
        <v>0</v>
      </c>
      <c r="H53" s="133">
        <f>'Rozpočet Pol'!K26</f>
        <v>0</v>
      </c>
      <c r="I53" s="193">
        <f t="shared" si="1"/>
        <v>0</v>
      </c>
      <c r="J53" s="193"/>
    </row>
    <row r="54" spans="1:10" ht="25.5" customHeight="1">
      <c r="A54" s="120"/>
      <c r="B54" s="122" t="s">
        <v>70</v>
      </c>
      <c r="C54" s="194" t="s">
        <v>71</v>
      </c>
      <c r="D54" s="195"/>
      <c r="E54" s="195"/>
      <c r="F54" s="132" t="s">
        <v>24</v>
      </c>
      <c r="G54" s="133">
        <f>'Rozpočet Pol'!I30</f>
        <v>0</v>
      </c>
      <c r="H54" s="133">
        <f>'Rozpočet Pol'!K30</f>
        <v>0</v>
      </c>
      <c r="I54" s="193">
        <f t="shared" si="1"/>
        <v>0</v>
      </c>
      <c r="J54" s="193"/>
    </row>
    <row r="55" spans="1:10" ht="25.5" customHeight="1">
      <c r="A55" s="120"/>
      <c r="B55" s="122" t="s">
        <v>72</v>
      </c>
      <c r="C55" s="194" t="s">
        <v>73</v>
      </c>
      <c r="D55" s="195"/>
      <c r="E55" s="195"/>
      <c r="F55" s="132" t="s">
        <v>24</v>
      </c>
      <c r="G55" s="133">
        <f>'Rozpočet Pol'!I39</f>
        <v>0</v>
      </c>
      <c r="H55" s="133">
        <f>'Rozpočet Pol'!K39</f>
        <v>0</v>
      </c>
      <c r="I55" s="193">
        <f t="shared" si="1"/>
        <v>0</v>
      </c>
      <c r="J55" s="193"/>
    </row>
    <row r="56" spans="1:10" ht="25.5" customHeight="1">
      <c r="A56" s="120"/>
      <c r="B56" s="122" t="s">
        <v>74</v>
      </c>
      <c r="C56" s="194" t="s">
        <v>75</v>
      </c>
      <c r="D56" s="195"/>
      <c r="E56" s="195"/>
      <c r="F56" s="132" t="s">
        <v>24</v>
      </c>
      <c r="G56" s="133">
        <f>'Rozpočet Pol'!I43</f>
        <v>0</v>
      </c>
      <c r="H56" s="133">
        <f>'Rozpočet Pol'!K43</f>
        <v>0</v>
      </c>
      <c r="I56" s="193">
        <f t="shared" si="1"/>
        <v>0</v>
      </c>
      <c r="J56" s="193"/>
    </row>
    <row r="57" spans="1:10" ht="25.5" customHeight="1">
      <c r="A57" s="120"/>
      <c r="B57" s="122" t="s">
        <v>76</v>
      </c>
      <c r="C57" s="194" t="s">
        <v>77</v>
      </c>
      <c r="D57" s="195"/>
      <c r="E57" s="195"/>
      <c r="F57" s="132" t="s">
        <v>24</v>
      </c>
      <c r="G57" s="133">
        <f>'Rozpočet Pol'!I46</f>
        <v>0</v>
      </c>
      <c r="H57" s="133">
        <f>'Rozpočet Pol'!K46</f>
        <v>0</v>
      </c>
      <c r="I57" s="193">
        <f t="shared" si="1"/>
        <v>0</v>
      </c>
      <c r="J57" s="193"/>
    </row>
    <row r="58" spans="1:10" ht="25.5" customHeight="1">
      <c r="A58" s="120"/>
      <c r="B58" s="122" t="s">
        <v>78</v>
      </c>
      <c r="C58" s="194" t="s">
        <v>79</v>
      </c>
      <c r="D58" s="195"/>
      <c r="E58" s="195"/>
      <c r="F58" s="132" t="s">
        <v>24</v>
      </c>
      <c r="G58" s="133">
        <f>'Rozpočet Pol'!I53</f>
        <v>0</v>
      </c>
      <c r="H58" s="133">
        <f>'Rozpočet Pol'!K53</f>
        <v>0</v>
      </c>
      <c r="I58" s="193">
        <f t="shared" si="1"/>
        <v>0</v>
      </c>
      <c r="J58" s="193"/>
    </row>
    <row r="59" spans="1:10" ht="25.5" customHeight="1">
      <c r="A59" s="120"/>
      <c r="B59" s="122" t="s">
        <v>80</v>
      </c>
      <c r="C59" s="194" t="s">
        <v>81</v>
      </c>
      <c r="D59" s="195"/>
      <c r="E59" s="195"/>
      <c r="F59" s="132" t="s">
        <v>24</v>
      </c>
      <c r="G59" s="133">
        <f>'Rozpočet Pol'!I55</f>
        <v>0</v>
      </c>
      <c r="H59" s="133">
        <f>'Rozpočet Pol'!K55</f>
        <v>0</v>
      </c>
      <c r="I59" s="193">
        <f t="shared" si="1"/>
        <v>0</v>
      </c>
      <c r="J59" s="193"/>
    </row>
    <row r="60" spans="1:10" ht="25.5" customHeight="1">
      <c r="A60" s="120"/>
      <c r="B60" s="122" t="s">
        <v>82</v>
      </c>
      <c r="C60" s="194" t="s">
        <v>83</v>
      </c>
      <c r="D60" s="195"/>
      <c r="E60" s="195"/>
      <c r="F60" s="132" t="s">
        <v>24</v>
      </c>
      <c r="G60" s="133">
        <f>'Rozpočet Pol'!I62</f>
        <v>0</v>
      </c>
      <c r="H60" s="133">
        <f>'Rozpočet Pol'!K62</f>
        <v>0</v>
      </c>
      <c r="I60" s="193">
        <f t="shared" si="1"/>
        <v>0</v>
      </c>
      <c r="J60" s="193"/>
    </row>
    <row r="61" spans="1:10" ht="25.5" customHeight="1">
      <c r="A61" s="120"/>
      <c r="B61" s="122" t="s">
        <v>84</v>
      </c>
      <c r="C61" s="194" t="s">
        <v>85</v>
      </c>
      <c r="D61" s="195"/>
      <c r="E61" s="195"/>
      <c r="F61" s="132" t="s">
        <v>24</v>
      </c>
      <c r="G61" s="133">
        <f>'Rozpočet Pol'!I68</f>
        <v>0</v>
      </c>
      <c r="H61" s="133">
        <f>'Rozpočet Pol'!K68</f>
        <v>0</v>
      </c>
      <c r="I61" s="193">
        <f t="shared" si="1"/>
        <v>0</v>
      </c>
      <c r="J61" s="193"/>
    </row>
    <row r="62" spans="1:10" ht="25.5" customHeight="1">
      <c r="A62" s="120"/>
      <c r="B62" s="122" t="s">
        <v>86</v>
      </c>
      <c r="C62" s="194" t="s">
        <v>87</v>
      </c>
      <c r="D62" s="195"/>
      <c r="E62" s="195"/>
      <c r="F62" s="132" t="s">
        <v>24</v>
      </c>
      <c r="G62" s="133">
        <f>'Rozpočet Pol'!I70</f>
        <v>0</v>
      </c>
      <c r="H62" s="133">
        <f>'Rozpočet Pol'!K70</f>
        <v>0</v>
      </c>
      <c r="I62" s="193">
        <f t="shared" si="1"/>
        <v>0</v>
      </c>
      <c r="J62" s="193"/>
    </row>
    <row r="63" spans="1:10" ht="25.5" customHeight="1">
      <c r="A63" s="120"/>
      <c r="B63" s="122" t="s">
        <v>88</v>
      </c>
      <c r="C63" s="194" t="s">
        <v>89</v>
      </c>
      <c r="D63" s="195"/>
      <c r="E63" s="195"/>
      <c r="F63" s="132" t="s">
        <v>24</v>
      </c>
      <c r="G63" s="133">
        <f>'Rozpočet Pol'!I75</f>
        <v>0</v>
      </c>
      <c r="H63" s="133">
        <f>'Rozpočet Pol'!K75</f>
        <v>0</v>
      </c>
      <c r="I63" s="193">
        <f t="shared" si="1"/>
        <v>0</v>
      </c>
      <c r="J63" s="193"/>
    </row>
    <row r="64" spans="1:10" ht="25.5" customHeight="1">
      <c r="A64" s="120"/>
      <c r="B64" s="122" t="s">
        <v>90</v>
      </c>
      <c r="C64" s="194" t="s">
        <v>91</v>
      </c>
      <c r="D64" s="195"/>
      <c r="E64" s="195"/>
      <c r="F64" s="132" t="s">
        <v>24</v>
      </c>
      <c r="G64" s="133">
        <f>'Rozpočet Pol'!I80</f>
        <v>0</v>
      </c>
      <c r="H64" s="133">
        <f>'Rozpočet Pol'!K80</f>
        <v>0</v>
      </c>
      <c r="I64" s="193">
        <f t="shared" si="1"/>
        <v>0</v>
      </c>
      <c r="J64" s="193"/>
    </row>
    <row r="65" spans="1:10" ht="25.5" customHeight="1">
      <c r="A65" s="120"/>
      <c r="B65" s="129" t="s">
        <v>92</v>
      </c>
      <c r="C65" s="197" t="s">
        <v>26</v>
      </c>
      <c r="D65" s="198"/>
      <c r="E65" s="198"/>
      <c r="F65" s="134" t="s">
        <v>92</v>
      </c>
      <c r="G65" s="135">
        <f>'Rozpočet Pol'!I84</f>
        <v>0</v>
      </c>
      <c r="H65" s="135">
        <f>'Rozpočet Pol'!K84</f>
        <v>0</v>
      </c>
      <c r="I65" s="196">
        <f t="shared" si="1"/>
        <v>0</v>
      </c>
      <c r="J65" s="196"/>
    </row>
    <row r="66" spans="1:10" ht="25.5" customHeight="1">
      <c r="A66" s="121"/>
      <c r="B66" s="125" t="s">
        <v>1</v>
      </c>
      <c r="C66" s="125"/>
      <c r="D66" s="126"/>
      <c r="E66" s="126"/>
      <c r="F66" s="136"/>
      <c r="G66" s="137">
        <f>SUM(G47:G65)</f>
        <v>0</v>
      </c>
      <c r="H66" s="137">
        <f>SUM(H47:H65)</f>
        <v>0</v>
      </c>
      <c r="I66" s="192">
        <f>SUM(I47:I65)</f>
        <v>0</v>
      </c>
      <c r="J66" s="192"/>
    </row>
    <row r="67" spans="1:10">
      <c r="F67" s="138"/>
      <c r="G67" s="94"/>
      <c r="H67" s="138"/>
      <c r="I67" s="94"/>
      <c r="J67" s="94"/>
    </row>
    <row r="68" spans="1:10">
      <c r="F68" s="138"/>
      <c r="G68" s="94"/>
      <c r="H68" s="138"/>
      <c r="I68" s="94"/>
      <c r="J68" s="94"/>
    </row>
    <row r="69" spans="1:10">
      <c r="F69" s="138"/>
      <c r="G69" s="94"/>
      <c r="H69" s="138"/>
      <c r="I69" s="94"/>
      <c r="J69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9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  <mergeCell ref="C62:E62"/>
    <mergeCell ref="I66:J66"/>
    <mergeCell ref="I63:J63"/>
    <mergeCell ref="C63:E63"/>
    <mergeCell ref="I64:J64"/>
    <mergeCell ref="C64:E64"/>
    <mergeCell ref="I65:J65"/>
    <mergeCell ref="C65:E6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>
      <c r="A1" s="240" t="s">
        <v>6</v>
      </c>
      <c r="B1" s="240"/>
      <c r="C1" s="241"/>
      <c r="D1" s="240"/>
      <c r="E1" s="240"/>
      <c r="F1" s="240"/>
      <c r="G1" s="240"/>
    </row>
    <row r="2" spans="1:7" ht="24.9" customHeight="1">
      <c r="A2" s="77" t="s">
        <v>41</v>
      </c>
      <c r="B2" s="76"/>
      <c r="C2" s="242"/>
      <c r="D2" s="242"/>
      <c r="E2" s="242"/>
      <c r="F2" s="242"/>
      <c r="G2" s="243"/>
    </row>
    <row r="3" spans="1:7" ht="24.9" hidden="1" customHeight="1">
      <c r="A3" s="77" t="s">
        <v>7</v>
      </c>
      <c r="B3" s="76"/>
      <c r="C3" s="242"/>
      <c r="D3" s="242"/>
      <c r="E3" s="242"/>
      <c r="F3" s="242"/>
      <c r="G3" s="243"/>
    </row>
    <row r="4" spans="1:7" ht="24.9" hidden="1" customHeight="1">
      <c r="A4" s="77" t="s">
        <v>8</v>
      </c>
      <c r="B4" s="76"/>
      <c r="C4" s="242"/>
      <c r="D4" s="242"/>
      <c r="E4" s="242"/>
      <c r="F4" s="242"/>
      <c r="G4" s="243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98"/>
  <sheetViews>
    <sheetView tabSelected="1" workbookViewId="0">
      <selection activeCell="A14" sqref="A14:XFD14"/>
    </sheetView>
  </sheetViews>
  <sheetFormatPr defaultRowHeight="13.2" outlineLevelRow="1"/>
  <cols>
    <col min="1" max="1" width="4.33203125" customWidth="1"/>
    <col min="2" max="2" width="14.44140625" style="93" customWidth="1"/>
    <col min="3" max="3" width="38.33203125" style="93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12" max="13" width="0" hidden="1" customWidth="1"/>
    <col min="16" max="21" width="0" hidden="1" customWidth="1"/>
    <col min="29" max="39" width="0" hidden="1" customWidth="1"/>
    <col min="53" max="53" width="73.44140625" customWidth="1"/>
  </cols>
  <sheetData>
    <row r="1" spans="1:60" ht="15.75" customHeight="1">
      <c r="A1" s="268" t="s">
        <v>6</v>
      </c>
      <c r="B1" s="268"/>
      <c r="C1" s="268"/>
      <c r="D1" s="268"/>
      <c r="E1" s="268"/>
      <c r="F1" s="268"/>
      <c r="G1" s="268"/>
      <c r="AE1" t="s">
        <v>95</v>
      </c>
    </row>
    <row r="2" spans="1:60" ht="25.05" customHeight="1">
      <c r="A2" s="143" t="s">
        <v>94</v>
      </c>
      <c r="B2" s="141"/>
      <c r="C2" s="269" t="s">
        <v>46</v>
      </c>
      <c r="D2" s="270"/>
      <c r="E2" s="270"/>
      <c r="F2" s="270"/>
      <c r="G2" s="271"/>
      <c r="AE2" t="s">
        <v>96</v>
      </c>
    </row>
    <row r="3" spans="1:60" ht="25.05" customHeight="1">
      <c r="A3" s="144" t="s">
        <v>7</v>
      </c>
      <c r="B3" s="142"/>
      <c r="C3" s="272" t="s">
        <v>43</v>
      </c>
      <c r="D3" s="273"/>
      <c r="E3" s="273"/>
      <c r="F3" s="273"/>
      <c r="G3" s="274"/>
      <c r="AE3" t="s">
        <v>97</v>
      </c>
    </row>
    <row r="4" spans="1:60" ht="25.05" hidden="1" customHeight="1">
      <c r="A4" s="144" t="s">
        <v>8</v>
      </c>
      <c r="B4" s="142"/>
      <c r="C4" s="272"/>
      <c r="D4" s="273"/>
      <c r="E4" s="273"/>
      <c r="F4" s="273"/>
      <c r="G4" s="274"/>
      <c r="AE4" t="s">
        <v>98</v>
      </c>
    </row>
    <row r="5" spans="1:60" hidden="1">
      <c r="A5" s="145" t="s">
        <v>99</v>
      </c>
      <c r="B5" s="146"/>
      <c r="C5" s="147"/>
      <c r="D5" s="148"/>
      <c r="E5" s="148"/>
      <c r="F5" s="148"/>
      <c r="G5" s="149"/>
      <c r="AE5" t="s">
        <v>100</v>
      </c>
    </row>
    <row r="7" spans="1:60" ht="39.6">
      <c r="A7" s="155" t="s">
        <v>101</v>
      </c>
      <c r="B7" s="156" t="s">
        <v>102</v>
      </c>
      <c r="C7" s="156" t="s">
        <v>103</v>
      </c>
      <c r="D7" s="155" t="s">
        <v>104</v>
      </c>
      <c r="E7" s="155" t="s">
        <v>105</v>
      </c>
      <c r="F7" s="150" t="s">
        <v>106</v>
      </c>
      <c r="G7" s="170" t="s">
        <v>28</v>
      </c>
      <c r="H7" s="171" t="s">
        <v>29</v>
      </c>
      <c r="I7" s="171" t="s">
        <v>107</v>
      </c>
      <c r="J7" s="171" t="s">
        <v>30</v>
      </c>
      <c r="K7" s="171" t="s">
        <v>108</v>
      </c>
      <c r="L7" s="171" t="s">
        <v>109</v>
      </c>
      <c r="M7" s="171" t="s">
        <v>110</v>
      </c>
      <c r="N7" s="171" t="s">
        <v>111</v>
      </c>
      <c r="O7" s="171" t="s">
        <v>112</v>
      </c>
      <c r="P7" s="171" t="s">
        <v>113</v>
      </c>
      <c r="Q7" s="171" t="s">
        <v>114</v>
      </c>
      <c r="R7" s="171" t="s">
        <v>115</v>
      </c>
      <c r="S7" s="171" t="s">
        <v>116</v>
      </c>
      <c r="T7" s="171" t="s">
        <v>117</v>
      </c>
      <c r="U7" s="158" t="s">
        <v>118</v>
      </c>
    </row>
    <row r="8" spans="1:60">
      <c r="A8" s="172" t="s">
        <v>119</v>
      </c>
      <c r="B8" s="173" t="s">
        <v>56</v>
      </c>
      <c r="C8" s="174" t="s">
        <v>57</v>
      </c>
      <c r="D8" s="157"/>
      <c r="E8" s="175"/>
      <c r="F8" s="176"/>
      <c r="G8" s="176">
        <f>SUMIF(AE9:AE10,"&lt;&gt;NOR",G9:G10)</f>
        <v>0</v>
      </c>
      <c r="H8" s="176"/>
      <c r="I8" s="176">
        <f>SUM(I9:I10)</f>
        <v>0</v>
      </c>
      <c r="J8" s="176"/>
      <c r="K8" s="176">
        <f>SUM(K9:K10)</f>
        <v>0</v>
      </c>
      <c r="L8" s="176"/>
      <c r="M8" s="176">
        <f>SUM(M9:M10)</f>
        <v>0</v>
      </c>
      <c r="N8" s="157"/>
      <c r="O8" s="157">
        <f>SUM(O9:O10)</f>
        <v>0.19191</v>
      </c>
      <c r="P8" s="157"/>
      <c r="Q8" s="157">
        <f>SUM(Q9:Q10)</f>
        <v>0</v>
      </c>
      <c r="R8" s="157"/>
      <c r="S8" s="157"/>
      <c r="T8" s="172"/>
      <c r="U8" s="157">
        <f>SUM(U9:U10)</f>
        <v>6.65</v>
      </c>
      <c r="AE8" t="s">
        <v>120</v>
      </c>
    </row>
    <row r="9" spans="1:60" ht="20.399999999999999" outlineLevel="1">
      <c r="A9" s="152">
        <v>1</v>
      </c>
      <c r="B9" s="159" t="s">
        <v>121</v>
      </c>
      <c r="C9" s="186" t="s">
        <v>122</v>
      </c>
      <c r="D9" s="161" t="s">
        <v>123</v>
      </c>
      <c r="E9" s="165">
        <v>22.16</v>
      </c>
      <c r="F9" s="167">
        <f>H9+J9</f>
        <v>0</v>
      </c>
      <c r="G9" s="167">
        <f>ROUND(E9*F9,2)</f>
        <v>0</v>
      </c>
      <c r="H9" s="168">
        <v>0</v>
      </c>
      <c r="I9" s="167">
        <f>ROUND(E9*H9,2)</f>
        <v>0</v>
      </c>
      <c r="J9" s="168">
        <v>0</v>
      </c>
      <c r="K9" s="167">
        <f>ROUND(E9*J9,2)</f>
        <v>0</v>
      </c>
      <c r="L9" s="167">
        <v>12</v>
      </c>
      <c r="M9" s="167">
        <f>G9*(1+L9/100)</f>
        <v>0</v>
      </c>
      <c r="N9" s="161">
        <v>8.6599999999999993E-3</v>
      </c>
      <c r="O9" s="161">
        <f>ROUND(E9*N9,5)</f>
        <v>0.19191</v>
      </c>
      <c r="P9" s="161">
        <v>0</v>
      </c>
      <c r="Q9" s="161">
        <f>ROUND(E9*P9,5)</f>
        <v>0</v>
      </c>
      <c r="R9" s="161"/>
      <c r="S9" s="161"/>
      <c r="T9" s="162">
        <v>0.3</v>
      </c>
      <c r="U9" s="161">
        <f>ROUND(E9*T9,2)</f>
        <v>6.65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124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>
      <c r="A10" s="152"/>
      <c r="B10" s="159"/>
      <c r="C10" s="244" t="s">
        <v>125</v>
      </c>
      <c r="D10" s="245"/>
      <c r="E10" s="246"/>
      <c r="F10" s="247"/>
      <c r="G10" s="248"/>
      <c r="H10" s="167"/>
      <c r="I10" s="167"/>
      <c r="J10" s="167"/>
      <c r="K10" s="167"/>
      <c r="L10" s="167"/>
      <c r="M10" s="167"/>
      <c r="N10" s="161"/>
      <c r="O10" s="161"/>
      <c r="P10" s="161"/>
      <c r="Q10" s="161"/>
      <c r="R10" s="161"/>
      <c r="S10" s="161"/>
      <c r="T10" s="162"/>
      <c r="U10" s="161"/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126</v>
      </c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4" t="str">
        <f>C10</f>
        <v>10 % z plochy</v>
      </c>
      <c r="BB10" s="151"/>
      <c r="BC10" s="151"/>
      <c r="BD10" s="151"/>
      <c r="BE10" s="151"/>
      <c r="BF10" s="151"/>
      <c r="BG10" s="151"/>
      <c r="BH10" s="151"/>
    </row>
    <row r="11" spans="1:60">
      <c r="A11" s="153" t="s">
        <v>119</v>
      </c>
      <c r="B11" s="160" t="s">
        <v>58</v>
      </c>
      <c r="C11" s="187" t="s">
        <v>59</v>
      </c>
      <c r="D11" s="163"/>
      <c r="E11" s="166"/>
      <c r="F11" s="169"/>
      <c r="G11" s="169">
        <f>SUMIF(AE12:AE13,"&lt;&gt;NOR",G12:G13)</f>
        <v>0</v>
      </c>
      <c r="H11" s="169"/>
      <c r="I11" s="169">
        <f>SUM(I12:I13)</f>
        <v>0</v>
      </c>
      <c r="J11" s="169"/>
      <c r="K11" s="169">
        <f>SUM(K12:K13)</f>
        <v>0</v>
      </c>
      <c r="L11" s="169"/>
      <c r="M11" s="169">
        <f>SUM(M12:M13)</f>
        <v>0</v>
      </c>
      <c r="N11" s="163"/>
      <c r="O11" s="163">
        <f>SUM(O12:O13)</f>
        <v>0.80727000000000004</v>
      </c>
      <c r="P11" s="163"/>
      <c r="Q11" s="163">
        <f>SUM(Q12:Q13)</f>
        <v>0</v>
      </c>
      <c r="R11" s="163"/>
      <c r="S11" s="163"/>
      <c r="T11" s="164"/>
      <c r="U11" s="163">
        <f>SUM(U12:U13)</f>
        <v>57.07</v>
      </c>
      <c r="AE11" t="s">
        <v>120</v>
      </c>
    </row>
    <row r="12" spans="1:60" ht="20.399999999999999" outlineLevel="1">
      <c r="A12" s="152">
        <v>2</v>
      </c>
      <c r="B12" s="159" t="s">
        <v>127</v>
      </c>
      <c r="C12" s="186" t="s">
        <v>128</v>
      </c>
      <c r="D12" s="161" t="s">
        <v>123</v>
      </c>
      <c r="E12" s="165">
        <v>55.43</v>
      </c>
      <c r="F12" s="167">
        <f>H12+J12</f>
        <v>0</v>
      </c>
      <c r="G12" s="167">
        <f>ROUND(E12*F12,2)</f>
        <v>0</v>
      </c>
      <c r="H12" s="168"/>
      <c r="I12" s="167">
        <f>ROUND(E12*H12,2)</f>
        <v>0</v>
      </c>
      <c r="J12" s="168"/>
      <c r="K12" s="167">
        <f>ROUND(E12*J12,2)</f>
        <v>0</v>
      </c>
      <c r="L12" s="167">
        <v>12</v>
      </c>
      <c r="M12" s="167">
        <f>G12*(1+L12/100)</f>
        <v>0</v>
      </c>
      <c r="N12" s="161">
        <v>4.0699999999999998E-3</v>
      </c>
      <c r="O12" s="161">
        <f>ROUND(E12*N12,5)</f>
        <v>0.22559999999999999</v>
      </c>
      <c r="P12" s="161">
        <v>0</v>
      </c>
      <c r="Q12" s="161">
        <f>ROUND(E12*P12,5)</f>
        <v>0</v>
      </c>
      <c r="R12" s="161"/>
      <c r="S12" s="161"/>
      <c r="T12" s="162">
        <v>0.31</v>
      </c>
      <c r="U12" s="161">
        <f>ROUND(E12*T12,2)</f>
        <v>17.18</v>
      </c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124</v>
      </c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>
      <c r="A13" s="152">
        <v>3</v>
      </c>
      <c r="B13" s="159" t="s">
        <v>129</v>
      </c>
      <c r="C13" s="186" t="s">
        <v>130</v>
      </c>
      <c r="D13" s="161" t="s">
        <v>123</v>
      </c>
      <c r="E13" s="165">
        <v>166.19</v>
      </c>
      <c r="F13" s="167">
        <f>H13+J13</f>
        <v>0</v>
      </c>
      <c r="G13" s="167">
        <f>ROUND(E13*F13,2)</f>
        <v>0</v>
      </c>
      <c r="H13" s="168"/>
      <c r="I13" s="167">
        <f>ROUND(E13*H13,2)</f>
        <v>0</v>
      </c>
      <c r="J13" s="168"/>
      <c r="K13" s="167">
        <f>ROUND(E13*J13,2)</f>
        <v>0</v>
      </c>
      <c r="L13" s="167">
        <v>12</v>
      </c>
      <c r="M13" s="167">
        <f>G13*(1+L13/100)</f>
        <v>0</v>
      </c>
      <c r="N13" s="161">
        <v>3.5000000000000001E-3</v>
      </c>
      <c r="O13" s="161">
        <f>ROUND(E13*N13,5)</f>
        <v>0.58167000000000002</v>
      </c>
      <c r="P13" s="161">
        <v>0</v>
      </c>
      <c r="Q13" s="161">
        <f>ROUND(E13*P13,5)</f>
        <v>0</v>
      </c>
      <c r="R13" s="161"/>
      <c r="S13" s="161"/>
      <c r="T13" s="162">
        <v>0.24</v>
      </c>
      <c r="U13" s="161">
        <f>ROUND(E13*T13,2)</f>
        <v>39.89</v>
      </c>
      <c r="V13" s="151"/>
      <c r="W13" s="151"/>
      <c r="X13" s="151"/>
      <c r="Y13" s="151"/>
      <c r="Z13" s="151"/>
      <c r="AA13" s="151"/>
      <c r="AB13" s="151"/>
      <c r="AC13" s="151"/>
      <c r="AD13" s="151"/>
      <c r="AE13" s="151" t="s">
        <v>124</v>
      </c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>
      <c r="A14" s="153" t="s">
        <v>119</v>
      </c>
      <c r="B14" s="160" t="s">
        <v>60</v>
      </c>
      <c r="C14" s="187" t="s">
        <v>61</v>
      </c>
      <c r="D14" s="163"/>
      <c r="E14" s="166"/>
      <c r="F14" s="169"/>
      <c r="G14" s="169">
        <f>SUMIF(AE15:AE15,"&lt;&gt;NOR",G15:G15)</f>
        <v>0</v>
      </c>
      <c r="H14" s="169"/>
      <c r="I14" s="169">
        <f>SUM(I15:I15)</f>
        <v>0</v>
      </c>
      <c r="J14" s="169"/>
      <c r="K14" s="169">
        <f>SUM(K15:K15)</f>
        <v>0</v>
      </c>
      <c r="L14" s="169"/>
      <c r="M14" s="169">
        <f>SUM(M15:M15)</f>
        <v>0</v>
      </c>
      <c r="N14" s="163"/>
      <c r="O14" s="163">
        <f>SUM(O15:O15)</f>
        <v>0.22338</v>
      </c>
      <c r="P14" s="163"/>
      <c r="Q14" s="163">
        <f>SUM(Q15:Q15)</f>
        <v>0</v>
      </c>
      <c r="R14" s="163"/>
      <c r="S14" s="163"/>
      <c r="T14" s="164"/>
      <c r="U14" s="163">
        <f>SUM(U15:U15)</f>
        <v>20.23</v>
      </c>
      <c r="AE14" t="s">
        <v>120</v>
      </c>
    </row>
    <row r="15" spans="1:60" outlineLevel="1">
      <c r="A15" s="152">
        <v>4</v>
      </c>
      <c r="B15" s="159" t="s">
        <v>131</v>
      </c>
      <c r="C15" s="186" t="s">
        <v>132</v>
      </c>
      <c r="D15" s="161" t="s">
        <v>123</v>
      </c>
      <c r="E15" s="165">
        <v>55.43</v>
      </c>
      <c r="F15" s="167">
        <f>H15+J15</f>
        <v>0</v>
      </c>
      <c r="G15" s="167">
        <f>ROUND(E15*F15,2)</f>
        <v>0</v>
      </c>
      <c r="H15" s="168"/>
      <c r="I15" s="167">
        <f>ROUND(E15*H15,2)</f>
        <v>0</v>
      </c>
      <c r="J15" s="168"/>
      <c r="K15" s="167">
        <f>ROUND(E15*J15,2)</f>
        <v>0</v>
      </c>
      <c r="L15" s="167">
        <v>12</v>
      </c>
      <c r="M15" s="167">
        <f>G15*(1+L15/100)</f>
        <v>0</v>
      </c>
      <c r="N15" s="161">
        <v>4.0299999999999997E-3</v>
      </c>
      <c r="O15" s="161">
        <f>ROUND(E15*N15,5)</f>
        <v>0.22338</v>
      </c>
      <c r="P15" s="161">
        <v>0</v>
      </c>
      <c r="Q15" s="161">
        <f>ROUND(E15*P15,5)</f>
        <v>0</v>
      </c>
      <c r="R15" s="161"/>
      <c r="S15" s="161"/>
      <c r="T15" s="162">
        <v>0.36499999999999999</v>
      </c>
      <c r="U15" s="161">
        <f>ROUND(E15*T15,2)</f>
        <v>20.23</v>
      </c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124</v>
      </c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>
      <c r="A16" s="153" t="s">
        <v>119</v>
      </c>
      <c r="B16" s="160" t="s">
        <v>62</v>
      </c>
      <c r="C16" s="187" t="s">
        <v>63</v>
      </c>
      <c r="D16" s="163"/>
      <c r="E16" s="166"/>
      <c r="F16" s="169"/>
      <c r="G16" s="169">
        <f>SUMIF(AE17:AE19,"&lt;&gt;NOR",G17:G19)</f>
        <v>0</v>
      </c>
      <c r="H16" s="169"/>
      <c r="I16" s="169">
        <f>SUM(I17:I19)</f>
        <v>0</v>
      </c>
      <c r="J16" s="169"/>
      <c r="K16" s="169">
        <f>SUM(K17:K19)</f>
        <v>0</v>
      </c>
      <c r="L16" s="169"/>
      <c r="M16" s="169">
        <f>SUM(M17:M19)</f>
        <v>0</v>
      </c>
      <c r="N16" s="163"/>
      <c r="O16" s="163">
        <f>SUM(O17:O19)</f>
        <v>0</v>
      </c>
      <c r="P16" s="163"/>
      <c r="Q16" s="163">
        <f>SUM(Q17:Q19)</f>
        <v>0.107</v>
      </c>
      <c r="R16" s="163"/>
      <c r="S16" s="163"/>
      <c r="T16" s="164"/>
      <c r="U16" s="163">
        <f>SUM(U17:U19)</f>
        <v>2.56</v>
      </c>
      <c r="AE16" t="s">
        <v>120</v>
      </c>
    </row>
    <row r="17" spans="1:60" outlineLevel="1">
      <c r="A17" s="152">
        <v>5</v>
      </c>
      <c r="B17" s="159" t="s">
        <v>133</v>
      </c>
      <c r="C17" s="186" t="s">
        <v>134</v>
      </c>
      <c r="D17" s="161" t="s">
        <v>123</v>
      </c>
      <c r="E17" s="165">
        <v>5.35</v>
      </c>
      <c r="F17" s="167">
        <f>H17+J17</f>
        <v>0</v>
      </c>
      <c r="G17" s="167">
        <f>ROUND(E17*F17,2)</f>
        <v>0</v>
      </c>
      <c r="H17" s="168"/>
      <c r="I17" s="167">
        <f>ROUND(E17*H17,2)</f>
        <v>0</v>
      </c>
      <c r="J17" s="168"/>
      <c r="K17" s="167">
        <f>ROUND(E17*J17,2)</f>
        <v>0</v>
      </c>
      <c r="L17" s="167">
        <v>12</v>
      </c>
      <c r="M17" s="167">
        <f>G17*(1+L17/100)</f>
        <v>0</v>
      </c>
      <c r="N17" s="161">
        <v>0</v>
      </c>
      <c r="O17" s="161">
        <f>ROUND(E17*N17,5)</f>
        <v>0</v>
      </c>
      <c r="P17" s="161">
        <v>0.02</v>
      </c>
      <c r="Q17" s="161">
        <f>ROUND(E17*P17,5)</f>
        <v>0.107</v>
      </c>
      <c r="R17" s="161"/>
      <c r="S17" s="161"/>
      <c r="T17" s="162">
        <v>0.14699999999999999</v>
      </c>
      <c r="U17" s="161">
        <f>ROUND(E17*T17,2)</f>
        <v>0.79</v>
      </c>
      <c r="V17" s="151"/>
      <c r="W17" s="151"/>
      <c r="X17" s="151"/>
      <c r="Y17" s="151"/>
      <c r="Z17" s="151"/>
      <c r="AA17" s="151"/>
      <c r="AB17" s="151"/>
      <c r="AC17" s="151"/>
      <c r="AD17" s="151"/>
      <c r="AE17" s="151" t="s">
        <v>124</v>
      </c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>
      <c r="A18" s="152"/>
      <c r="B18" s="159"/>
      <c r="C18" s="244" t="s">
        <v>135</v>
      </c>
      <c r="D18" s="245"/>
      <c r="E18" s="246"/>
      <c r="F18" s="247"/>
      <c r="G18" s="248"/>
      <c r="H18" s="167"/>
      <c r="I18" s="167"/>
      <c r="J18" s="167"/>
      <c r="K18" s="167"/>
      <c r="L18" s="167"/>
      <c r="M18" s="167"/>
      <c r="N18" s="161"/>
      <c r="O18" s="161"/>
      <c r="P18" s="161"/>
      <c r="Q18" s="161"/>
      <c r="R18" s="161"/>
      <c r="S18" s="161"/>
      <c r="T18" s="162"/>
      <c r="U18" s="161"/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126</v>
      </c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4" t="str">
        <f>C18</f>
        <v>včetně soklu</v>
      </c>
      <c r="BB18" s="151"/>
      <c r="BC18" s="151"/>
      <c r="BD18" s="151"/>
      <c r="BE18" s="151"/>
      <c r="BF18" s="151"/>
      <c r="BG18" s="151"/>
      <c r="BH18" s="151"/>
    </row>
    <row r="19" spans="1:60" ht="30.6" outlineLevel="1">
      <c r="A19" s="152">
        <v>6</v>
      </c>
      <c r="B19" s="159" t="s">
        <v>136</v>
      </c>
      <c r="C19" s="186" t="s">
        <v>137</v>
      </c>
      <c r="D19" s="161" t="s">
        <v>138</v>
      </c>
      <c r="E19" s="165">
        <v>0.5</v>
      </c>
      <c r="F19" s="167">
        <f>H19+J19</f>
        <v>0</v>
      </c>
      <c r="G19" s="167">
        <f>ROUND(E19*F19,2)</f>
        <v>0</v>
      </c>
      <c r="H19" s="168"/>
      <c r="I19" s="167">
        <f>ROUND(E19*H19,2)</f>
        <v>0</v>
      </c>
      <c r="J19" s="168"/>
      <c r="K19" s="167">
        <f>ROUND(E19*J19,2)</f>
        <v>0</v>
      </c>
      <c r="L19" s="167">
        <v>12</v>
      </c>
      <c r="M19" s="167">
        <f>G19*(1+L19/100)</f>
        <v>0</v>
      </c>
      <c r="N19" s="161">
        <v>0</v>
      </c>
      <c r="O19" s="161">
        <f>ROUND(E19*N19,5)</f>
        <v>0</v>
      </c>
      <c r="P19" s="161">
        <v>0</v>
      </c>
      <c r="Q19" s="161">
        <f>ROUND(E19*P19,5)</f>
        <v>0</v>
      </c>
      <c r="R19" s="161"/>
      <c r="S19" s="161"/>
      <c r="T19" s="162">
        <v>3.5459999999999998</v>
      </c>
      <c r="U19" s="161">
        <f>ROUND(E19*T19,2)</f>
        <v>1.77</v>
      </c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139</v>
      </c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>
      <c r="A20" s="153" t="s">
        <v>119</v>
      </c>
      <c r="B20" s="160" t="s">
        <v>64</v>
      </c>
      <c r="C20" s="187" t="s">
        <v>65</v>
      </c>
      <c r="D20" s="163"/>
      <c r="E20" s="166"/>
      <c r="F20" s="169"/>
      <c r="G20" s="169">
        <f>SUMIF(AE21:AE21,"&lt;&gt;NOR",G21:G21)</f>
        <v>0</v>
      </c>
      <c r="H20" s="169"/>
      <c r="I20" s="169">
        <f>SUM(I21:I21)</f>
        <v>0</v>
      </c>
      <c r="J20" s="169"/>
      <c r="K20" s="169">
        <f>SUM(K21:K21)</f>
        <v>0</v>
      </c>
      <c r="L20" s="169"/>
      <c r="M20" s="169">
        <f>SUM(M21:M21)</f>
        <v>0</v>
      </c>
      <c r="N20" s="163"/>
      <c r="O20" s="163">
        <f>SUM(O21:O21)</f>
        <v>0</v>
      </c>
      <c r="P20" s="163"/>
      <c r="Q20" s="163">
        <f>SUM(Q21:Q21)</f>
        <v>0</v>
      </c>
      <c r="R20" s="163"/>
      <c r="S20" s="163"/>
      <c r="T20" s="164"/>
      <c r="U20" s="163">
        <f>SUM(U21:U21)</f>
        <v>1.1499999999999999</v>
      </c>
      <c r="AE20" t="s">
        <v>120</v>
      </c>
    </row>
    <row r="21" spans="1:60" outlineLevel="1">
      <c r="A21" s="152">
        <v>7</v>
      </c>
      <c r="B21" s="159" t="s">
        <v>140</v>
      </c>
      <c r="C21" s="186" t="s">
        <v>141</v>
      </c>
      <c r="D21" s="161" t="s">
        <v>138</v>
      </c>
      <c r="E21" s="165">
        <v>1.22255</v>
      </c>
      <c r="F21" s="167">
        <f>H21+J21</f>
        <v>0</v>
      </c>
      <c r="G21" s="167">
        <f>ROUND(E21*F21,2)</f>
        <v>0</v>
      </c>
      <c r="H21" s="168"/>
      <c r="I21" s="167">
        <f>ROUND(E21*H21,2)</f>
        <v>0</v>
      </c>
      <c r="J21" s="168"/>
      <c r="K21" s="167">
        <f>ROUND(E21*J21,2)</f>
        <v>0</v>
      </c>
      <c r="L21" s="167">
        <v>12</v>
      </c>
      <c r="M21" s="167">
        <f>G21*(1+L21/100)</f>
        <v>0</v>
      </c>
      <c r="N21" s="161">
        <v>0</v>
      </c>
      <c r="O21" s="161">
        <f>ROUND(E21*N21,5)</f>
        <v>0</v>
      </c>
      <c r="P21" s="161">
        <v>0</v>
      </c>
      <c r="Q21" s="161">
        <f>ROUND(E21*P21,5)</f>
        <v>0</v>
      </c>
      <c r="R21" s="161"/>
      <c r="S21" s="161"/>
      <c r="T21" s="162">
        <v>0.9385</v>
      </c>
      <c r="U21" s="161">
        <f>ROUND(E21*T21,2)</f>
        <v>1.1499999999999999</v>
      </c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142</v>
      </c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>
      <c r="A22" s="153" t="s">
        <v>119</v>
      </c>
      <c r="B22" s="160" t="s">
        <v>66</v>
      </c>
      <c r="C22" s="187" t="s">
        <v>67</v>
      </c>
      <c r="D22" s="163"/>
      <c r="E22" s="166"/>
      <c r="F22" s="169"/>
      <c r="G22" s="169">
        <f>SUMIF(AE23:AE25,"&lt;&gt;NOR",G23:G25)</f>
        <v>0</v>
      </c>
      <c r="H22" s="169"/>
      <c r="I22" s="169">
        <f>SUM(I23:I25)</f>
        <v>0</v>
      </c>
      <c r="J22" s="169"/>
      <c r="K22" s="169">
        <f>SUM(K23:K25)</f>
        <v>0</v>
      </c>
      <c r="L22" s="169"/>
      <c r="M22" s="169">
        <f>SUM(M23:M25)</f>
        <v>0</v>
      </c>
      <c r="N22" s="163"/>
      <c r="O22" s="163">
        <f>SUM(O23:O25)</f>
        <v>1.64E-3</v>
      </c>
      <c r="P22" s="163"/>
      <c r="Q22" s="163">
        <f>SUM(Q23:Q25)</f>
        <v>6.3E-3</v>
      </c>
      <c r="R22" s="163"/>
      <c r="S22" s="163"/>
      <c r="T22" s="164"/>
      <c r="U22" s="163">
        <f>SUM(U23:U25)</f>
        <v>1.21</v>
      </c>
      <c r="AE22" t="s">
        <v>120</v>
      </c>
    </row>
    <row r="23" spans="1:60" outlineLevel="1">
      <c r="A23" s="152">
        <v>8</v>
      </c>
      <c r="B23" s="159" t="s">
        <v>143</v>
      </c>
      <c r="C23" s="186" t="s">
        <v>144</v>
      </c>
      <c r="D23" s="161" t="s">
        <v>145</v>
      </c>
      <c r="E23" s="165">
        <v>3</v>
      </c>
      <c r="F23" s="167">
        <f>H23+J23</f>
        <v>0</v>
      </c>
      <c r="G23" s="167">
        <f>ROUND(E23*F23,2)</f>
        <v>0</v>
      </c>
      <c r="H23" s="168"/>
      <c r="I23" s="167">
        <f>ROUND(E23*H23,2)</f>
        <v>0</v>
      </c>
      <c r="J23" s="168"/>
      <c r="K23" s="167">
        <f>ROUND(E23*J23,2)</f>
        <v>0</v>
      </c>
      <c r="L23" s="167">
        <v>12</v>
      </c>
      <c r="M23" s="167">
        <f>G23*(1+L23/100)</f>
        <v>0</v>
      </c>
      <c r="N23" s="161">
        <v>0</v>
      </c>
      <c r="O23" s="161">
        <f>ROUND(E23*N23,5)</f>
        <v>0</v>
      </c>
      <c r="P23" s="161">
        <v>2.0999999999999999E-3</v>
      </c>
      <c r="Q23" s="161">
        <f>ROUND(E23*P23,5)</f>
        <v>6.3E-3</v>
      </c>
      <c r="R23" s="161"/>
      <c r="S23" s="161"/>
      <c r="T23" s="162">
        <v>3.1E-2</v>
      </c>
      <c r="U23" s="161">
        <f>ROUND(E23*T23,2)</f>
        <v>0.09</v>
      </c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124</v>
      </c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>
      <c r="A24" s="152">
        <v>9</v>
      </c>
      <c r="B24" s="159" t="s">
        <v>146</v>
      </c>
      <c r="C24" s="186" t="s">
        <v>147</v>
      </c>
      <c r="D24" s="161" t="s">
        <v>145</v>
      </c>
      <c r="E24" s="165">
        <v>2</v>
      </c>
      <c r="F24" s="167">
        <f>H24+J24</f>
        <v>0</v>
      </c>
      <c r="G24" s="167">
        <f>ROUND(E24*F24,2)</f>
        <v>0</v>
      </c>
      <c r="H24" s="168"/>
      <c r="I24" s="167">
        <f>ROUND(E24*H24,2)</f>
        <v>0</v>
      </c>
      <c r="J24" s="168"/>
      <c r="K24" s="167">
        <f>ROUND(E24*J24,2)</f>
        <v>0</v>
      </c>
      <c r="L24" s="167">
        <v>12</v>
      </c>
      <c r="M24" s="167">
        <f>G24*(1+L24/100)</f>
        <v>0</v>
      </c>
      <c r="N24" s="161">
        <v>4.6999999999999999E-4</v>
      </c>
      <c r="O24" s="161">
        <f>ROUND(E24*N24,5)</f>
        <v>9.3999999999999997E-4</v>
      </c>
      <c r="P24" s="161">
        <v>0</v>
      </c>
      <c r="Q24" s="161">
        <f>ROUND(E24*P24,5)</f>
        <v>0</v>
      </c>
      <c r="R24" s="161"/>
      <c r="S24" s="161"/>
      <c r="T24" s="162">
        <v>0.35970999999999997</v>
      </c>
      <c r="U24" s="161">
        <f>ROUND(E24*T24,2)</f>
        <v>0.72</v>
      </c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139</v>
      </c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>
      <c r="A25" s="152">
        <v>10</v>
      </c>
      <c r="B25" s="159" t="s">
        <v>148</v>
      </c>
      <c r="C25" s="186" t="s">
        <v>149</v>
      </c>
      <c r="D25" s="161" t="s">
        <v>145</v>
      </c>
      <c r="E25" s="165">
        <v>0.5</v>
      </c>
      <c r="F25" s="167">
        <f>H25+J25</f>
        <v>0</v>
      </c>
      <c r="G25" s="167">
        <f>ROUND(E25*F25,2)</f>
        <v>0</v>
      </c>
      <c r="H25" s="168"/>
      <c r="I25" s="167">
        <f>ROUND(E25*H25,2)</f>
        <v>0</v>
      </c>
      <c r="J25" s="168"/>
      <c r="K25" s="167">
        <f>ROUND(E25*J25,2)</f>
        <v>0</v>
      </c>
      <c r="L25" s="167">
        <v>12</v>
      </c>
      <c r="M25" s="167">
        <f>G25*(1+L25/100)</f>
        <v>0</v>
      </c>
      <c r="N25" s="161">
        <v>1.4E-3</v>
      </c>
      <c r="O25" s="161">
        <f>ROUND(E25*N25,5)</f>
        <v>6.9999999999999999E-4</v>
      </c>
      <c r="P25" s="161">
        <v>0</v>
      </c>
      <c r="Q25" s="161">
        <f>ROUND(E25*P25,5)</f>
        <v>0</v>
      </c>
      <c r="R25" s="161"/>
      <c r="S25" s="161"/>
      <c r="T25" s="162">
        <v>0.79913999999999996</v>
      </c>
      <c r="U25" s="161">
        <f>ROUND(E25*T25,2)</f>
        <v>0.4</v>
      </c>
      <c r="V25" s="151"/>
      <c r="W25" s="151"/>
      <c r="X25" s="151"/>
      <c r="Y25" s="151"/>
      <c r="Z25" s="151"/>
      <c r="AA25" s="151"/>
      <c r="AB25" s="151"/>
      <c r="AC25" s="151"/>
      <c r="AD25" s="151"/>
      <c r="AE25" s="151" t="s">
        <v>139</v>
      </c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>
      <c r="A26" s="153" t="s">
        <v>119</v>
      </c>
      <c r="B26" s="160" t="s">
        <v>68</v>
      </c>
      <c r="C26" s="187" t="s">
        <v>69</v>
      </c>
      <c r="D26" s="163"/>
      <c r="E26" s="166"/>
      <c r="F26" s="169"/>
      <c r="G26" s="169">
        <f>SUMIF(AE27:AE29,"&lt;&gt;NOR",G27:G29)</f>
        <v>0</v>
      </c>
      <c r="H26" s="169"/>
      <c r="I26" s="169">
        <f>SUM(I27:I29)</f>
        <v>0</v>
      </c>
      <c r="J26" s="169"/>
      <c r="K26" s="169">
        <f>SUM(K27:K29)</f>
        <v>0</v>
      </c>
      <c r="L26" s="169"/>
      <c r="M26" s="169">
        <f>SUM(M27:M29)</f>
        <v>0</v>
      </c>
      <c r="N26" s="163"/>
      <c r="O26" s="163">
        <f>SUM(O27:O29)</f>
        <v>0</v>
      </c>
      <c r="P26" s="163"/>
      <c r="Q26" s="163">
        <f>SUM(Q27:Q29)</f>
        <v>8.4000000000000003E-4</v>
      </c>
      <c r="R26" s="163"/>
      <c r="S26" s="163"/>
      <c r="T26" s="164"/>
      <c r="U26" s="163">
        <f>SUM(U27:U29)</f>
        <v>1.41</v>
      </c>
      <c r="AE26" t="s">
        <v>120</v>
      </c>
    </row>
    <row r="27" spans="1:60" outlineLevel="1">
      <c r="A27" s="152">
        <v>11</v>
      </c>
      <c r="B27" s="159" t="s">
        <v>150</v>
      </c>
      <c r="C27" s="186" t="s">
        <v>151</v>
      </c>
      <c r="D27" s="161" t="s">
        <v>145</v>
      </c>
      <c r="E27" s="165">
        <v>3</v>
      </c>
      <c r="F27" s="167">
        <f>H27+J27</f>
        <v>0</v>
      </c>
      <c r="G27" s="167">
        <f>ROUND(E27*F27,2)</f>
        <v>0</v>
      </c>
      <c r="H27" s="168"/>
      <c r="I27" s="167">
        <f>ROUND(E27*H27,2)</f>
        <v>0</v>
      </c>
      <c r="J27" s="168"/>
      <c r="K27" s="167">
        <f>ROUND(E27*J27,2)</f>
        <v>0</v>
      </c>
      <c r="L27" s="167">
        <v>12</v>
      </c>
      <c r="M27" s="167">
        <f>G27*(1+L27/100)</f>
        <v>0</v>
      </c>
      <c r="N27" s="161">
        <v>0</v>
      </c>
      <c r="O27" s="161">
        <f>ROUND(E27*N27,5)</f>
        <v>0</v>
      </c>
      <c r="P27" s="161">
        <v>2.7999999999999998E-4</v>
      </c>
      <c r="Q27" s="161">
        <f>ROUND(E27*P27,5)</f>
        <v>8.4000000000000003E-4</v>
      </c>
      <c r="R27" s="161"/>
      <c r="S27" s="161"/>
      <c r="T27" s="162">
        <v>5.1999999999999998E-2</v>
      </c>
      <c r="U27" s="161">
        <f>ROUND(E27*T27,2)</f>
        <v>0.16</v>
      </c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124</v>
      </c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ht="20.399999999999999" outlineLevel="1">
      <c r="A28" s="152">
        <v>12</v>
      </c>
      <c r="B28" s="159" t="s">
        <v>152</v>
      </c>
      <c r="C28" s="186" t="s">
        <v>153</v>
      </c>
      <c r="D28" s="161" t="s">
        <v>145</v>
      </c>
      <c r="E28" s="165">
        <v>3</v>
      </c>
      <c r="F28" s="167">
        <f>H28+J28</f>
        <v>0</v>
      </c>
      <c r="G28" s="167">
        <f>ROUND(E28*F28,2)</f>
        <v>0</v>
      </c>
      <c r="H28" s="168"/>
      <c r="I28" s="167">
        <f>ROUND(E28*H28,2)</f>
        <v>0</v>
      </c>
      <c r="J28" s="168"/>
      <c r="K28" s="167">
        <f>ROUND(E28*J28,2)</f>
        <v>0</v>
      </c>
      <c r="L28" s="167">
        <v>12</v>
      </c>
      <c r="M28" s="167">
        <f>G28*(1+L28/100)</f>
        <v>0</v>
      </c>
      <c r="N28" s="161">
        <v>0</v>
      </c>
      <c r="O28" s="161">
        <f>ROUND(E28*N28,5)</f>
        <v>0</v>
      </c>
      <c r="P28" s="161">
        <v>0</v>
      </c>
      <c r="Q28" s="161">
        <f>ROUND(E28*P28,5)</f>
        <v>0</v>
      </c>
      <c r="R28" s="161"/>
      <c r="S28" s="161"/>
      <c r="T28" s="162">
        <v>0.38518999999999998</v>
      </c>
      <c r="U28" s="161">
        <f>ROUND(E28*T28,2)</f>
        <v>1.1599999999999999</v>
      </c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124</v>
      </c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>
      <c r="A29" s="152">
        <v>13</v>
      </c>
      <c r="B29" s="159" t="s">
        <v>154</v>
      </c>
      <c r="C29" s="186" t="s">
        <v>155</v>
      </c>
      <c r="D29" s="161" t="s">
        <v>145</v>
      </c>
      <c r="E29" s="165">
        <v>3</v>
      </c>
      <c r="F29" s="167">
        <f>H29+J29</f>
        <v>0</v>
      </c>
      <c r="G29" s="167">
        <f>ROUND(E29*F29,2)</f>
        <v>0</v>
      </c>
      <c r="H29" s="168"/>
      <c r="I29" s="167">
        <f>ROUND(E29*H29,2)</f>
        <v>0</v>
      </c>
      <c r="J29" s="168"/>
      <c r="K29" s="167">
        <f>ROUND(E29*J29,2)</f>
        <v>0</v>
      </c>
      <c r="L29" s="167">
        <v>12</v>
      </c>
      <c r="M29" s="167">
        <f>G29*(1+L29/100)</f>
        <v>0</v>
      </c>
      <c r="N29" s="161">
        <v>0</v>
      </c>
      <c r="O29" s="161">
        <f>ROUND(E29*N29,5)</f>
        <v>0</v>
      </c>
      <c r="P29" s="161">
        <v>0</v>
      </c>
      <c r="Q29" s="161">
        <f>ROUND(E29*P29,5)</f>
        <v>0</v>
      </c>
      <c r="R29" s="161"/>
      <c r="S29" s="161"/>
      <c r="T29" s="162">
        <v>2.9000000000000001E-2</v>
      </c>
      <c r="U29" s="161">
        <f>ROUND(E29*T29,2)</f>
        <v>0.09</v>
      </c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124</v>
      </c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>
      <c r="A30" s="153" t="s">
        <v>119</v>
      </c>
      <c r="B30" s="160" t="s">
        <v>70</v>
      </c>
      <c r="C30" s="187" t="s">
        <v>71</v>
      </c>
      <c r="D30" s="163"/>
      <c r="E30" s="166"/>
      <c r="F30" s="169"/>
      <c r="G30" s="169">
        <f>SUMIF(AE31:AE38,"&lt;&gt;NOR",G31:G38)</f>
        <v>0</v>
      </c>
      <c r="H30" s="169"/>
      <c r="I30" s="169">
        <f>SUM(I31:I38)</f>
        <v>0</v>
      </c>
      <c r="J30" s="169"/>
      <c r="K30" s="169">
        <f>SUM(K31:K38)</f>
        <v>0</v>
      </c>
      <c r="L30" s="169"/>
      <c r="M30" s="169">
        <f>SUM(M31:M38)</f>
        <v>0</v>
      </c>
      <c r="N30" s="163"/>
      <c r="O30" s="163">
        <f>SUM(O31:O38)</f>
        <v>0.34825000000000006</v>
      </c>
      <c r="P30" s="163"/>
      <c r="Q30" s="163">
        <f>SUM(Q31:Q38)</f>
        <v>0.40405000000000002</v>
      </c>
      <c r="R30" s="163"/>
      <c r="S30" s="163"/>
      <c r="T30" s="164"/>
      <c r="U30" s="163">
        <f>SUM(U31:U38)</f>
        <v>16.27</v>
      </c>
      <c r="AE30" t="s">
        <v>120</v>
      </c>
    </row>
    <row r="31" spans="1:60" outlineLevel="1">
      <c r="A31" s="152">
        <v>14</v>
      </c>
      <c r="B31" s="159" t="s">
        <v>156</v>
      </c>
      <c r="C31" s="186" t="s">
        <v>157</v>
      </c>
      <c r="D31" s="161" t="s">
        <v>158</v>
      </c>
      <c r="E31" s="165">
        <v>1</v>
      </c>
      <c r="F31" s="167">
        <f>H31+J31</f>
        <v>0</v>
      </c>
      <c r="G31" s="167">
        <f>ROUND(E31*F31,2)</f>
        <v>0</v>
      </c>
      <c r="H31" s="168"/>
      <c r="I31" s="167">
        <f>ROUND(E31*H31,2)</f>
        <v>0</v>
      </c>
      <c r="J31" s="168"/>
      <c r="K31" s="167">
        <f>ROUND(E31*J31,2)</f>
        <v>0</v>
      </c>
      <c r="L31" s="167">
        <v>12</v>
      </c>
      <c r="M31" s="167">
        <f>G31*(1+L31/100)</f>
        <v>0</v>
      </c>
      <c r="N31" s="161">
        <v>0</v>
      </c>
      <c r="O31" s="161">
        <f>ROUND(E31*N31,5)</f>
        <v>0</v>
      </c>
      <c r="P31" s="161">
        <v>1.933E-2</v>
      </c>
      <c r="Q31" s="161">
        <f>ROUND(E31*P31,5)</f>
        <v>1.933E-2</v>
      </c>
      <c r="R31" s="161"/>
      <c r="S31" s="161"/>
      <c r="T31" s="162">
        <v>0.64383000000000001</v>
      </c>
      <c r="U31" s="161">
        <f>ROUND(E31*T31,2)</f>
        <v>0.64</v>
      </c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139</v>
      </c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>
      <c r="A32" s="152">
        <v>15</v>
      </c>
      <c r="B32" s="159" t="s">
        <v>159</v>
      </c>
      <c r="C32" s="186" t="s">
        <v>160</v>
      </c>
      <c r="D32" s="161" t="s">
        <v>158</v>
      </c>
      <c r="E32" s="165">
        <v>1</v>
      </c>
      <c r="F32" s="167">
        <f>H32+J32</f>
        <v>0</v>
      </c>
      <c r="G32" s="167">
        <f>ROUND(E32*F32,2)</f>
        <v>0</v>
      </c>
      <c r="H32" s="168"/>
      <c r="I32" s="167">
        <f>ROUND(E32*H32,2)</f>
        <v>0</v>
      </c>
      <c r="J32" s="168"/>
      <c r="K32" s="167">
        <f>ROUND(E32*J32,2)</f>
        <v>0</v>
      </c>
      <c r="L32" s="167">
        <v>12</v>
      </c>
      <c r="M32" s="167">
        <f>G32*(1+L32/100)</f>
        <v>0</v>
      </c>
      <c r="N32" s="161">
        <v>9.5E-4</v>
      </c>
      <c r="O32" s="161">
        <f>ROUND(E32*N32,5)</f>
        <v>9.5E-4</v>
      </c>
      <c r="P32" s="161">
        <v>0.38472000000000001</v>
      </c>
      <c r="Q32" s="161">
        <f>ROUND(E32*P32,5)</f>
        <v>0.38472000000000001</v>
      </c>
      <c r="R32" s="161"/>
      <c r="S32" s="161"/>
      <c r="T32" s="162">
        <v>2.7669800000000002</v>
      </c>
      <c r="U32" s="161">
        <f>ROUND(E32*T32,2)</f>
        <v>2.77</v>
      </c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139</v>
      </c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>
      <c r="A33" s="152">
        <v>16</v>
      </c>
      <c r="B33" s="159" t="s">
        <v>161</v>
      </c>
      <c r="C33" s="186" t="s">
        <v>162</v>
      </c>
      <c r="D33" s="161" t="s">
        <v>158</v>
      </c>
      <c r="E33" s="165">
        <v>1</v>
      </c>
      <c r="F33" s="167">
        <f>H33+J33</f>
        <v>0</v>
      </c>
      <c r="G33" s="167">
        <f>ROUND(E33*F33,2)</f>
        <v>0</v>
      </c>
      <c r="H33" s="168"/>
      <c r="I33" s="167">
        <f>ROUND(E33*H33,2)</f>
        <v>0</v>
      </c>
      <c r="J33" s="168"/>
      <c r="K33" s="167">
        <f>ROUND(E33*J33,2)</f>
        <v>0</v>
      </c>
      <c r="L33" s="167">
        <v>12</v>
      </c>
      <c r="M33" s="167">
        <f>G33*(1+L33/100)</f>
        <v>0</v>
      </c>
      <c r="N33" s="161">
        <v>1.917E-2</v>
      </c>
      <c r="O33" s="161">
        <f>ROUND(E33*N33,5)</f>
        <v>1.917E-2</v>
      </c>
      <c r="P33" s="161">
        <v>0</v>
      </c>
      <c r="Q33" s="161">
        <f>ROUND(E33*P33,5)</f>
        <v>0</v>
      </c>
      <c r="R33" s="161"/>
      <c r="S33" s="161"/>
      <c r="T33" s="162">
        <v>2.9221499999999998</v>
      </c>
      <c r="U33" s="161">
        <f>ROUND(E33*T33,2)</f>
        <v>2.92</v>
      </c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139</v>
      </c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>
      <c r="A34" s="152"/>
      <c r="B34" s="159"/>
      <c r="C34" s="244" t="s">
        <v>163</v>
      </c>
      <c r="D34" s="245"/>
      <c r="E34" s="246"/>
      <c r="F34" s="247"/>
      <c r="G34" s="248"/>
      <c r="H34" s="167"/>
      <c r="I34" s="167"/>
      <c r="J34" s="167"/>
      <c r="K34" s="167"/>
      <c r="L34" s="167"/>
      <c r="M34" s="167"/>
      <c r="N34" s="161"/>
      <c r="O34" s="161"/>
      <c r="P34" s="161"/>
      <c r="Q34" s="161"/>
      <c r="R34" s="161"/>
      <c r="S34" s="161"/>
      <c r="T34" s="162"/>
      <c r="U34" s="161"/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126</v>
      </c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4" t="str">
        <f>C34</f>
        <v>včetně montáže</v>
      </c>
      <c r="BB34" s="151"/>
      <c r="BC34" s="151"/>
      <c r="BD34" s="151"/>
      <c r="BE34" s="151"/>
      <c r="BF34" s="151"/>
      <c r="BG34" s="151"/>
      <c r="BH34" s="151"/>
    </row>
    <row r="35" spans="1:60" outlineLevel="1">
      <c r="A35" s="152">
        <v>17</v>
      </c>
      <c r="B35" s="159" t="s">
        <v>164</v>
      </c>
      <c r="C35" s="186" t="s">
        <v>165</v>
      </c>
      <c r="D35" s="161" t="s">
        <v>158</v>
      </c>
      <c r="E35" s="165">
        <v>1</v>
      </c>
      <c r="F35" s="167">
        <f>H35+J35</f>
        <v>0</v>
      </c>
      <c r="G35" s="167">
        <f>ROUND(E35*F35,2)</f>
        <v>0</v>
      </c>
      <c r="H35" s="168"/>
      <c r="I35" s="167">
        <f>ROUND(E35*H35,2)</f>
        <v>0</v>
      </c>
      <c r="J35" s="168"/>
      <c r="K35" s="167">
        <f>ROUND(E35*J35,2)</f>
        <v>0</v>
      </c>
      <c r="L35" s="167">
        <v>12</v>
      </c>
      <c r="M35" s="167">
        <f>G35*(1+L35/100)</f>
        <v>0</v>
      </c>
      <c r="N35" s="161">
        <v>0.29720000000000002</v>
      </c>
      <c r="O35" s="161">
        <f>ROUND(E35*N35,5)</f>
        <v>0.29720000000000002</v>
      </c>
      <c r="P35" s="161">
        <v>0</v>
      </c>
      <c r="Q35" s="161">
        <f>ROUND(E35*P35,5)</f>
        <v>0</v>
      </c>
      <c r="R35" s="161"/>
      <c r="S35" s="161"/>
      <c r="T35" s="162">
        <v>7.2859999999999996</v>
      </c>
      <c r="U35" s="161">
        <f>ROUND(E35*T35,2)</f>
        <v>7.29</v>
      </c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139</v>
      </c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1">
      <c r="A36" s="152"/>
      <c r="B36" s="159"/>
      <c r="C36" s="244" t="s">
        <v>163</v>
      </c>
      <c r="D36" s="245"/>
      <c r="E36" s="246"/>
      <c r="F36" s="247"/>
      <c r="G36" s="248"/>
      <c r="H36" s="167"/>
      <c r="I36" s="167"/>
      <c r="J36" s="167"/>
      <c r="K36" s="167"/>
      <c r="L36" s="167"/>
      <c r="M36" s="167"/>
      <c r="N36" s="161"/>
      <c r="O36" s="161"/>
      <c r="P36" s="161"/>
      <c r="Q36" s="161"/>
      <c r="R36" s="161"/>
      <c r="S36" s="161"/>
      <c r="T36" s="162"/>
      <c r="U36" s="161"/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126</v>
      </c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4" t="str">
        <f>C36</f>
        <v>včetně montáže</v>
      </c>
      <c r="BB36" s="151"/>
      <c r="BC36" s="151"/>
      <c r="BD36" s="151"/>
      <c r="BE36" s="151"/>
      <c r="BF36" s="151"/>
      <c r="BG36" s="151"/>
      <c r="BH36" s="151"/>
    </row>
    <row r="37" spans="1:60" outlineLevel="1">
      <c r="A37" s="152">
        <v>18</v>
      </c>
      <c r="B37" s="159" t="s">
        <v>166</v>
      </c>
      <c r="C37" s="186" t="s">
        <v>167</v>
      </c>
      <c r="D37" s="161" t="s">
        <v>158</v>
      </c>
      <c r="E37" s="165">
        <v>1</v>
      </c>
      <c r="F37" s="167">
        <f>H37+J37</f>
        <v>0</v>
      </c>
      <c r="G37" s="167">
        <f>ROUND(E37*F37,2)</f>
        <v>0</v>
      </c>
      <c r="H37" s="168"/>
      <c r="I37" s="167">
        <f>ROUND(E37*H37,2)</f>
        <v>0</v>
      </c>
      <c r="J37" s="168"/>
      <c r="K37" s="167">
        <f>ROUND(E37*J37,2)</f>
        <v>0</v>
      </c>
      <c r="L37" s="167">
        <v>12</v>
      </c>
      <c r="M37" s="167">
        <f>G37*(1+L37/100)</f>
        <v>0</v>
      </c>
      <c r="N37" s="161">
        <v>3.0929999999999999E-2</v>
      </c>
      <c r="O37" s="161">
        <f>ROUND(E37*N37,5)</f>
        <v>3.0929999999999999E-2</v>
      </c>
      <c r="P37" s="161">
        <v>0</v>
      </c>
      <c r="Q37" s="161">
        <f>ROUND(E37*P37,5)</f>
        <v>0</v>
      </c>
      <c r="R37" s="161"/>
      <c r="S37" s="161"/>
      <c r="T37" s="162">
        <v>2.6531600000000002</v>
      </c>
      <c r="U37" s="161">
        <f>ROUND(E37*T37,2)</f>
        <v>2.65</v>
      </c>
      <c r="V37" s="151"/>
      <c r="W37" s="151"/>
      <c r="X37" s="151"/>
      <c r="Y37" s="151"/>
      <c r="Z37" s="151"/>
      <c r="AA37" s="151"/>
      <c r="AB37" s="151"/>
      <c r="AC37" s="151"/>
      <c r="AD37" s="151"/>
      <c r="AE37" s="151" t="s">
        <v>139</v>
      </c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>
      <c r="A38" s="152"/>
      <c r="B38" s="159"/>
      <c r="C38" s="244" t="s">
        <v>163</v>
      </c>
      <c r="D38" s="245"/>
      <c r="E38" s="246"/>
      <c r="F38" s="247"/>
      <c r="G38" s="248"/>
      <c r="H38" s="167"/>
      <c r="I38" s="167"/>
      <c r="J38" s="167"/>
      <c r="K38" s="167"/>
      <c r="L38" s="167"/>
      <c r="M38" s="167"/>
      <c r="N38" s="161"/>
      <c r="O38" s="161"/>
      <c r="P38" s="161"/>
      <c r="Q38" s="161"/>
      <c r="R38" s="161"/>
      <c r="S38" s="161"/>
      <c r="T38" s="162"/>
      <c r="U38" s="161"/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126</v>
      </c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4" t="str">
        <f>C38</f>
        <v>včetně montáže</v>
      </c>
      <c r="BB38" s="151"/>
      <c r="BC38" s="151"/>
      <c r="BD38" s="151"/>
      <c r="BE38" s="151"/>
      <c r="BF38" s="151"/>
      <c r="BG38" s="151"/>
      <c r="BH38" s="151"/>
    </row>
    <row r="39" spans="1:60">
      <c r="A39" s="153" t="s">
        <v>119</v>
      </c>
      <c r="B39" s="160" t="s">
        <v>72</v>
      </c>
      <c r="C39" s="187" t="s">
        <v>73</v>
      </c>
      <c r="D39" s="163"/>
      <c r="E39" s="166"/>
      <c r="F39" s="169"/>
      <c r="G39" s="169">
        <f>SUMIF(AE40:AE42,"&lt;&gt;NOR",G40:G42)</f>
        <v>0</v>
      </c>
      <c r="H39" s="169"/>
      <c r="I39" s="169">
        <f>SUM(I40:I42)</f>
        <v>0</v>
      </c>
      <c r="J39" s="169"/>
      <c r="K39" s="169">
        <f>SUM(K40:K42)</f>
        <v>0</v>
      </c>
      <c r="L39" s="169"/>
      <c r="M39" s="169">
        <f>SUM(M40:M42)</f>
        <v>0</v>
      </c>
      <c r="N39" s="163"/>
      <c r="O39" s="163">
        <f>SUM(O40:O42)</f>
        <v>8.0000000000000004E-4</v>
      </c>
      <c r="P39" s="163"/>
      <c r="Q39" s="163">
        <f>SUM(Q40:Q42)</f>
        <v>0</v>
      </c>
      <c r="R39" s="163"/>
      <c r="S39" s="163"/>
      <c r="T39" s="164"/>
      <c r="U39" s="163">
        <f>SUM(U40:U42)</f>
        <v>0.33999999999999997</v>
      </c>
      <c r="AE39" t="s">
        <v>120</v>
      </c>
    </row>
    <row r="40" spans="1:60" outlineLevel="1">
      <c r="A40" s="152">
        <v>19</v>
      </c>
      <c r="B40" s="159" t="s">
        <v>168</v>
      </c>
      <c r="C40" s="186" t="s">
        <v>169</v>
      </c>
      <c r="D40" s="161" t="s">
        <v>123</v>
      </c>
      <c r="E40" s="165">
        <v>1.7</v>
      </c>
      <c r="F40" s="167">
        <f>H40+J40</f>
        <v>0</v>
      </c>
      <c r="G40" s="167">
        <f>ROUND(E40*F40,2)</f>
        <v>0</v>
      </c>
      <c r="H40" s="168"/>
      <c r="I40" s="167">
        <f>ROUND(E40*H40,2)</f>
        <v>0</v>
      </c>
      <c r="J40" s="168"/>
      <c r="K40" s="167">
        <f>ROUND(E40*J40,2)</f>
        <v>0</v>
      </c>
      <c r="L40" s="167">
        <v>12</v>
      </c>
      <c r="M40" s="167">
        <f>G40*(1+L40/100)</f>
        <v>0</v>
      </c>
      <c r="N40" s="161">
        <v>0</v>
      </c>
      <c r="O40" s="161">
        <f>ROUND(E40*N40,5)</f>
        <v>0</v>
      </c>
      <c r="P40" s="161">
        <v>0</v>
      </c>
      <c r="Q40" s="161">
        <f>ROUND(E40*P40,5)</f>
        <v>0</v>
      </c>
      <c r="R40" s="161"/>
      <c r="S40" s="161"/>
      <c r="T40" s="162">
        <v>0.124</v>
      </c>
      <c r="U40" s="161">
        <f>ROUND(E40*T40,2)</f>
        <v>0.21</v>
      </c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124</v>
      </c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>
      <c r="A41" s="152">
        <v>20</v>
      </c>
      <c r="B41" s="159" t="s">
        <v>170</v>
      </c>
      <c r="C41" s="186" t="s">
        <v>171</v>
      </c>
      <c r="D41" s="161" t="s">
        <v>123</v>
      </c>
      <c r="E41" s="165">
        <v>1</v>
      </c>
      <c r="F41" s="167">
        <f>H41+J41</f>
        <v>0</v>
      </c>
      <c r="G41" s="167">
        <f>ROUND(E41*F41,2)</f>
        <v>0</v>
      </c>
      <c r="H41" s="168"/>
      <c r="I41" s="167">
        <f>ROUND(E41*H41,2)</f>
        <v>0</v>
      </c>
      <c r="J41" s="168"/>
      <c r="K41" s="167">
        <f>ROUND(E41*J41,2)</f>
        <v>0</v>
      </c>
      <c r="L41" s="167">
        <v>12</v>
      </c>
      <c r="M41" s="167">
        <f>G41*(1+L41/100)</f>
        <v>0</v>
      </c>
      <c r="N41" s="161">
        <v>0</v>
      </c>
      <c r="O41" s="161">
        <f>ROUND(E41*N41,5)</f>
        <v>0</v>
      </c>
      <c r="P41" s="161">
        <v>0</v>
      </c>
      <c r="Q41" s="161">
        <f>ROUND(E41*P41,5)</f>
        <v>0</v>
      </c>
      <c r="R41" s="161"/>
      <c r="S41" s="161"/>
      <c r="T41" s="162">
        <v>0.13400000000000001</v>
      </c>
      <c r="U41" s="161">
        <f>ROUND(E41*T41,2)</f>
        <v>0.13</v>
      </c>
      <c r="V41" s="151"/>
      <c r="W41" s="151"/>
      <c r="X41" s="151"/>
      <c r="Y41" s="151"/>
      <c r="Z41" s="151"/>
      <c r="AA41" s="151"/>
      <c r="AB41" s="151"/>
      <c r="AC41" s="151"/>
      <c r="AD41" s="151"/>
      <c r="AE41" s="151" t="s">
        <v>124</v>
      </c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>
      <c r="A42" s="152">
        <v>21</v>
      </c>
      <c r="B42" s="159" t="s">
        <v>172</v>
      </c>
      <c r="C42" s="186" t="s">
        <v>173</v>
      </c>
      <c r="D42" s="161" t="s">
        <v>158</v>
      </c>
      <c r="E42" s="165">
        <v>1</v>
      </c>
      <c r="F42" s="167">
        <f>H42+J42</f>
        <v>0</v>
      </c>
      <c r="G42" s="167">
        <f>ROUND(E42*F42,2)</f>
        <v>0</v>
      </c>
      <c r="H42" s="168"/>
      <c r="I42" s="167">
        <f>ROUND(E42*H42,2)</f>
        <v>0</v>
      </c>
      <c r="J42" s="168"/>
      <c r="K42" s="167">
        <f>ROUND(E42*J42,2)</f>
        <v>0</v>
      </c>
      <c r="L42" s="167">
        <v>12</v>
      </c>
      <c r="M42" s="167">
        <f>G42*(1+L42/100)</f>
        <v>0</v>
      </c>
      <c r="N42" s="161">
        <v>8.0000000000000004E-4</v>
      </c>
      <c r="O42" s="161">
        <f>ROUND(E42*N42,5)</f>
        <v>8.0000000000000004E-4</v>
      </c>
      <c r="P42" s="161">
        <v>0</v>
      </c>
      <c r="Q42" s="161">
        <f>ROUND(E42*P42,5)</f>
        <v>0</v>
      </c>
      <c r="R42" s="161"/>
      <c r="S42" s="161"/>
      <c r="T42" s="162">
        <v>0</v>
      </c>
      <c r="U42" s="161">
        <f>ROUND(E42*T42,2)</f>
        <v>0</v>
      </c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174</v>
      </c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>
      <c r="A43" s="153" t="s">
        <v>119</v>
      </c>
      <c r="B43" s="160" t="s">
        <v>74</v>
      </c>
      <c r="C43" s="187" t="s">
        <v>75</v>
      </c>
      <c r="D43" s="163"/>
      <c r="E43" s="166"/>
      <c r="F43" s="169"/>
      <c r="G43" s="169">
        <f>SUMIF(AE44:AE45,"&lt;&gt;NOR",G44:G45)</f>
        <v>0</v>
      </c>
      <c r="H43" s="169"/>
      <c r="I43" s="169">
        <f>SUM(I44:I45)</f>
        <v>0</v>
      </c>
      <c r="J43" s="169"/>
      <c r="K43" s="169">
        <f>SUM(K44:K45)</f>
        <v>0</v>
      </c>
      <c r="L43" s="169"/>
      <c r="M43" s="169">
        <f>SUM(M44:M45)</f>
        <v>0</v>
      </c>
      <c r="N43" s="163"/>
      <c r="O43" s="163">
        <f>SUM(O44:O45)</f>
        <v>0</v>
      </c>
      <c r="P43" s="163"/>
      <c r="Q43" s="163">
        <f>SUM(Q44:Q45)</f>
        <v>0</v>
      </c>
      <c r="R43" s="163"/>
      <c r="S43" s="163"/>
      <c r="T43" s="164"/>
      <c r="U43" s="163">
        <f>SUM(U44:U45)</f>
        <v>1.3</v>
      </c>
      <c r="AE43" t="s">
        <v>120</v>
      </c>
    </row>
    <row r="44" spans="1:60" outlineLevel="1">
      <c r="A44" s="152">
        <v>22</v>
      </c>
      <c r="B44" s="159" t="s">
        <v>175</v>
      </c>
      <c r="C44" s="186" t="s">
        <v>176</v>
      </c>
      <c r="D44" s="161" t="s">
        <v>145</v>
      </c>
      <c r="E44" s="165">
        <v>36</v>
      </c>
      <c r="F44" s="167">
        <f>H44+J44</f>
        <v>0</v>
      </c>
      <c r="G44" s="167">
        <f>ROUND(E44*F44,2)</f>
        <v>0</v>
      </c>
      <c r="H44" s="168"/>
      <c r="I44" s="167">
        <f>ROUND(E44*H44,2)</f>
        <v>0</v>
      </c>
      <c r="J44" s="168"/>
      <c r="K44" s="167">
        <f>ROUND(E44*J44,2)</f>
        <v>0</v>
      </c>
      <c r="L44" s="167">
        <v>12</v>
      </c>
      <c r="M44" s="167">
        <f>G44*(1+L44/100)</f>
        <v>0</v>
      </c>
      <c r="N44" s="161">
        <v>0</v>
      </c>
      <c r="O44" s="161">
        <f>ROUND(E44*N44,5)</f>
        <v>0</v>
      </c>
      <c r="P44" s="161">
        <v>0</v>
      </c>
      <c r="Q44" s="161">
        <f>ROUND(E44*P44,5)</f>
        <v>0</v>
      </c>
      <c r="R44" s="161"/>
      <c r="S44" s="161"/>
      <c r="T44" s="162">
        <v>3.5999999999999997E-2</v>
      </c>
      <c r="U44" s="161">
        <f>ROUND(E44*T44,2)</f>
        <v>1.3</v>
      </c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124</v>
      </c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>
      <c r="A45" s="152"/>
      <c r="B45" s="159"/>
      <c r="C45" s="244" t="s">
        <v>177</v>
      </c>
      <c r="D45" s="245"/>
      <c r="E45" s="246"/>
      <c r="F45" s="247"/>
      <c r="G45" s="248"/>
      <c r="H45" s="167"/>
      <c r="I45" s="167"/>
      <c r="J45" s="167"/>
      <c r="K45" s="167"/>
      <c r="L45" s="167"/>
      <c r="M45" s="167"/>
      <c r="N45" s="161"/>
      <c r="O45" s="161"/>
      <c r="P45" s="161"/>
      <c r="Q45" s="161"/>
      <c r="R45" s="161"/>
      <c r="S45" s="161"/>
      <c r="T45" s="162"/>
      <c r="U45" s="161"/>
      <c r="V45" s="151"/>
      <c r="W45" s="151"/>
      <c r="X45" s="151"/>
      <c r="Y45" s="151"/>
      <c r="Z45" s="151"/>
      <c r="AA45" s="151"/>
      <c r="AB45" s="151"/>
      <c r="AC45" s="151"/>
      <c r="AD45" s="151"/>
      <c r="AE45" s="151" t="s">
        <v>126</v>
      </c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4" t="str">
        <f>C45</f>
        <v>lišty u dveří a vlysových podlah</v>
      </c>
      <c r="BB45" s="151"/>
      <c r="BC45" s="151"/>
      <c r="BD45" s="151"/>
      <c r="BE45" s="151"/>
      <c r="BF45" s="151"/>
      <c r="BG45" s="151"/>
      <c r="BH45" s="151"/>
    </row>
    <row r="46" spans="1:60">
      <c r="A46" s="153" t="s">
        <v>119</v>
      </c>
      <c r="B46" s="160" t="s">
        <v>76</v>
      </c>
      <c r="C46" s="187" t="s">
        <v>77</v>
      </c>
      <c r="D46" s="163"/>
      <c r="E46" s="166"/>
      <c r="F46" s="169"/>
      <c r="G46" s="169">
        <f>SUMIF(AE47:AE52,"&lt;&gt;NOR",G47:G52)</f>
        <v>0</v>
      </c>
      <c r="H46" s="169"/>
      <c r="I46" s="169">
        <f>SUM(I47:I52)</f>
        <v>0</v>
      </c>
      <c r="J46" s="169"/>
      <c r="K46" s="169">
        <f>SUM(K47:K52)</f>
        <v>0</v>
      </c>
      <c r="L46" s="169"/>
      <c r="M46" s="169">
        <f>SUM(M47:M52)</f>
        <v>0</v>
      </c>
      <c r="N46" s="163"/>
      <c r="O46" s="163">
        <f>SUM(O47:O52)</f>
        <v>5.2760000000000001E-2</v>
      </c>
      <c r="P46" s="163"/>
      <c r="Q46" s="163">
        <f>SUM(Q47:Q52)</f>
        <v>0</v>
      </c>
      <c r="R46" s="163"/>
      <c r="S46" s="163"/>
      <c r="T46" s="164"/>
      <c r="U46" s="163">
        <f>SUM(U47:U52)</f>
        <v>7.5299999999999994</v>
      </c>
      <c r="AE46" t="s">
        <v>120</v>
      </c>
    </row>
    <row r="47" spans="1:60" ht="20.399999999999999" outlineLevel="1">
      <c r="A47" s="152">
        <v>23</v>
      </c>
      <c r="B47" s="159" t="s">
        <v>178</v>
      </c>
      <c r="C47" s="186" t="s">
        <v>179</v>
      </c>
      <c r="D47" s="161" t="s">
        <v>158</v>
      </c>
      <c r="E47" s="165">
        <v>1</v>
      </c>
      <c r="F47" s="167">
        <f t="shared" ref="F47:F52" si="0">H47+J47</f>
        <v>0</v>
      </c>
      <c r="G47" s="167">
        <f t="shared" ref="G47:G52" si="1">ROUND(E47*F47,2)</f>
        <v>0</v>
      </c>
      <c r="H47" s="168"/>
      <c r="I47" s="167">
        <f t="shared" ref="I47:I52" si="2">ROUND(E47*H47,2)</f>
        <v>0</v>
      </c>
      <c r="J47" s="168"/>
      <c r="K47" s="167">
        <f t="shared" ref="K47:K52" si="3">ROUND(E47*J47,2)</f>
        <v>0</v>
      </c>
      <c r="L47" s="167">
        <v>12</v>
      </c>
      <c r="M47" s="167">
        <f t="shared" ref="M47:M52" si="4">G47*(1+L47/100)</f>
        <v>0</v>
      </c>
      <c r="N47" s="161">
        <v>1.6E-2</v>
      </c>
      <c r="O47" s="161">
        <f t="shared" ref="O47:O52" si="5">ROUND(E47*N47,5)</f>
        <v>1.6E-2</v>
      </c>
      <c r="P47" s="161">
        <v>0</v>
      </c>
      <c r="Q47" s="161">
        <f t="shared" ref="Q47:Q52" si="6">ROUND(E47*P47,5)</f>
        <v>0</v>
      </c>
      <c r="R47" s="161"/>
      <c r="S47" s="161"/>
      <c r="T47" s="162">
        <v>0</v>
      </c>
      <c r="U47" s="161">
        <f t="shared" ref="U47:U52" si="7">ROUND(E47*T47,2)</f>
        <v>0</v>
      </c>
      <c r="V47" s="151"/>
      <c r="W47" s="151"/>
      <c r="X47" s="151"/>
      <c r="Y47" s="151"/>
      <c r="Z47" s="151"/>
      <c r="AA47" s="151"/>
      <c r="AB47" s="151"/>
      <c r="AC47" s="151"/>
      <c r="AD47" s="151"/>
      <c r="AE47" s="151" t="s">
        <v>174</v>
      </c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ht="20.399999999999999" outlineLevel="1">
      <c r="A48" s="152">
        <v>24</v>
      </c>
      <c r="B48" s="159" t="s">
        <v>180</v>
      </c>
      <c r="C48" s="186" t="s">
        <v>181</v>
      </c>
      <c r="D48" s="161" t="s">
        <v>158</v>
      </c>
      <c r="E48" s="165">
        <v>1</v>
      </c>
      <c r="F48" s="167">
        <f t="shared" si="0"/>
        <v>0</v>
      </c>
      <c r="G48" s="167">
        <f t="shared" si="1"/>
        <v>0</v>
      </c>
      <c r="H48" s="168"/>
      <c r="I48" s="167">
        <f t="shared" si="2"/>
        <v>0</v>
      </c>
      <c r="J48" s="168"/>
      <c r="K48" s="167">
        <f t="shared" si="3"/>
        <v>0</v>
      </c>
      <c r="L48" s="167">
        <v>12</v>
      </c>
      <c r="M48" s="167">
        <f t="shared" si="4"/>
        <v>0</v>
      </c>
      <c r="N48" s="161">
        <v>1.2999999999999999E-2</v>
      </c>
      <c r="O48" s="161">
        <f t="shared" si="5"/>
        <v>1.2999999999999999E-2</v>
      </c>
      <c r="P48" s="161">
        <v>0</v>
      </c>
      <c r="Q48" s="161">
        <f t="shared" si="6"/>
        <v>0</v>
      </c>
      <c r="R48" s="161"/>
      <c r="S48" s="161"/>
      <c r="T48" s="162">
        <v>0</v>
      </c>
      <c r="U48" s="161">
        <f t="shared" si="7"/>
        <v>0</v>
      </c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174</v>
      </c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ht="20.399999999999999" outlineLevel="1">
      <c r="A49" s="152">
        <v>25</v>
      </c>
      <c r="B49" s="159" t="s">
        <v>182</v>
      </c>
      <c r="C49" s="186" t="s">
        <v>183</v>
      </c>
      <c r="D49" s="161" t="s">
        <v>158</v>
      </c>
      <c r="E49" s="165">
        <v>1</v>
      </c>
      <c r="F49" s="167">
        <f t="shared" si="0"/>
        <v>0</v>
      </c>
      <c r="G49" s="167">
        <f t="shared" si="1"/>
        <v>0</v>
      </c>
      <c r="H49" s="168"/>
      <c r="I49" s="167">
        <f t="shared" si="2"/>
        <v>0</v>
      </c>
      <c r="J49" s="168"/>
      <c r="K49" s="167">
        <f t="shared" si="3"/>
        <v>0</v>
      </c>
      <c r="L49" s="167">
        <v>12</v>
      </c>
      <c r="M49" s="167">
        <f t="shared" si="4"/>
        <v>0</v>
      </c>
      <c r="N49" s="161">
        <v>0.02</v>
      </c>
      <c r="O49" s="161">
        <f t="shared" si="5"/>
        <v>0.02</v>
      </c>
      <c r="P49" s="161">
        <v>0</v>
      </c>
      <c r="Q49" s="161">
        <f t="shared" si="6"/>
        <v>0</v>
      </c>
      <c r="R49" s="161"/>
      <c r="S49" s="161"/>
      <c r="T49" s="162">
        <v>0</v>
      </c>
      <c r="U49" s="161">
        <f t="shared" si="7"/>
        <v>0</v>
      </c>
      <c r="V49" s="151"/>
      <c r="W49" s="151"/>
      <c r="X49" s="151"/>
      <c r="Y49" s="151"/>
      <c r="Z49" s="151"/>
      <c r="AA49" s="151"/>
      <c r="AB49" s="151"/>
      <c r="AC49" s="151"/>
      <c r="AD49" s="151"/>
      <c r="AE49" s="151" t="s">
        <v>174</v>
      </c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1">
      <c r="A50" s="152">
        <v>26</v>
      </c>
      <c r="B50" s="159" t="s">
        <v>184</v>
      </c>
      <c r="C50" s="186" t="s">
        <v>185</v>
      </c>
      <c r="D50" s="161" t="s">
        <v>158</v>
      </c>
      <c r="E50" s="165">
        <v>1</v>
      </c>
      <c r="F50" s="167">
        <f t="shared" si="0"/>
        <v>0</v>
      </c>
      <c r="G50" s="167">
        <f t="shared" si="1"/>
        <v>0</v>
      </c>
      <c r="H50" s="168"/>
      <c r="I50" s="167">
        <f t="shared" si="2"/>
        <v>0</v>
      </c>
      <c r="J50" s="168"/>
      <c r="K50" s="167">
        <f t="shared" si="3"/>
        <v>0</v>
      </c>
      <c r="L50" s="167">
        <v>12</v>
      </c>
      <c r="M50" s="167">
        <f t="shared" si="4"/>
        <v>0</v>
      </c>
      <c r="N50" s="161">
        <v>4.8999999999999998E-4</v>
      </c>
      <c r="O50" s="161">
        <f t="shared" si="5"/>
        <v>4.8999999999999998E-4</v>
      </c>
      <c r="P50" s="161">
        <v>0</v>
      </c>
      <c r="Q50" s="161">
        <f t="shared" si="6"/>
        <v>0</v>
      </c>
      <c r="R50" s="161"/>
      <c r="S50" s="161"/>
      <c r="T50" s="162">
        <v>2.0411899999999998</v>
      </c>
      <c r="U50" s="161">
        <f t="shared" si="7"/>
        <v>2.04</v>
      </c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139</v>
      </c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>
      <c r="A51" s="152">
        <v>27</v>
      </c>
      <c r="B51" s="159" t="s">
        <v>186</v>
      </c>
      <c r="C51" s="186" t="s">
        <v>187</v>
      </c>
      <c r="D51" s="161" t="s">
        <v>158</v>
      </c>
      <c r="E51" s="165">
        <v>2</v>
      </c>
      <c r="F51" s="167">
        <f t="shared" si="0"/>
        <v>0</v>
      </c>
      <c r="G51" s="167">
        <f t="shared" si="1"/>
        <v>0</v>
      </c>
      <c r="H51" s="168"/>
      <c r="I51" s="167">
        <f t="shared" si="2"/>
        <v>0</v>
      </c>
      <c r="J51" s="168"/>
      <c r="K51" s="167">
        <f t="shared" si="3"/>
        <v>0</v>
      </c>
      <c r="L51" s="167">
        <v>12</v>
      </c>
      <c r="M51" s="167">
        <f t="shared" si="4"/>
        <v>0</v>
      </c>
      <c r="N51" s="161">
        <v>1.6100000000000001E-3</v>
      </c>
      <c r="O51" s="161">
        <f t="shared" si="5"/>
        <v>3.2200000000000002E-3</v>
      </c>
      <c r="P51" s="161">
        <v>0</v>
      </c>
      <c r="Q51" s="161">
        <f t="shared" si="6"/>
        <v>0</v>
      </c>
      <c r="R51" s="161"/>
      <c r="S51" s="161"/>
      <c r="T51" s="162">
        <v>2.0438999999999998</v>
      </c>
      <c r="U51" s="161">
        <f t="shared" si="7"/>
        <v>4.09</v>
      </c>
      <c r="V51" s="151"/>
      <c r="W51" s="151"/>
      <c r="X51" s="151"/>
      <c r="Y51" s="151"/>
      <c r="Z51" s="151"/>
      <c r="AA51" s="151"/>
      <c r="AB51" s="151"/>
      <c r="AC51" s="151"/>
      <c r="AD51" s="151"/>
      <c r="AE51" s="151" t="s">
        <v>139</v>
      </c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>
      <c r="A52" s="152">
        <v>28</v>
      </c>
      <c r="B52" s="159" t="s">
        <v>188</v>
      </c>
      <c r="C52" s="186" t="s">
        <v>189</v>
      </c>
      <c r="D52" s="161" t="s">
        <v>158</v>
      </c>
      <c r="E52" s="165">
        <v>5</v>
      </c>
      <c r="F52" s="167">
        <f t="shared" si="0"/>
        <v>0</v>
      </c>
      <c r="G52" s="167">
        <f t="shared" si="1"/>
        <v>0</v>
      </c>
      <c r="H52" s="168"/>
      <c r="I52" s="167">
        <f t="shared" si="2"/>
        <v>0</v>
      </c>
      <c r="J52" s="168"/>
      <c r="K52" s="167">
        <f t="shared" si="3"/>
        <v>0</v>
      </c>
      <c r="L52" s="167">
        <v>12</v>
      </c>
      <c r="M52" s="167">
        <f t="shared" si="4"/>
        <v>0</v>
      </c>
      <c r="N52" s="161">
        <v>1.0000000000000001E-5</v>
      </c>
      <c r="O52" s="161">
        <f t="shared" si="5"/>
        <v>5.0000000000000002E-5</v>
      </c>
      <c r="P52" s="161">
        <v>0</v>
      </c>
      <c r="Q52" s="161">
        <f t="shared" si="6"/>
        <v>0</v>
      </c>
      <c r="R52" s="161"/>
      <c r="S52" s="161"/>
      <c r="T52" s="162">
        <v>0.28000000000000003</v>
      </c>
      <c r="U52" s="161">
        <f t="shared" si="7"/>
        <v>1.4</v>
      </c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124</v>
      </c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>
      <c r="A53" s="153" t="s">
        <v>119</v>
      </c>
      <c r="B53" s="160" t="s">
        <v>78</v>
      </c>
      <c r="C53" s="187" t="s">
        <v>79</v>
      </c>
      <c r="D53" s="163"/>
      <c r="E53" s="166"/>
      <c r="F53" s="169"/>
      <c r="G53" s="169">
        <f>SUMIF(AE54:AE54,"&lt;&gt;NOR",G54:G54)</f>
        <v>0</v>
      </c>
      <c r="H53" s="169"/>
      <c r="I53" s="169">
        <f>SUM(I54:I54)</f>
        <v>0</v>
      </c>
      <c r="J53" s="169"/>
      <c r="K53" s="169">
        <f>SUM(K54:K54)</f>
        <v>0</v>
      </c>
      <c r="L53" s="169"/>
      <c r="M53" s="169">
        <f>SUM(M54:M54)</f>
        <v>0</v>
      </c>
      <c r="N53" s="163"/>
      <c r="O53" s="163">
        <f>SUM(O54:O54)</f>
        <v>0</v>
      </c>
      <c r="P53" s="163"/>
      <c r="Q53" s="163">
        <f>SUM(Q54:Q54)</f>
        <v>0</v>
      </c>
      <c r="R53" s="163"/>
      <c r="S53" s="163"/>
      <c r="T53" s="164"/>
      <c r="U53" s="163">
        <f>SUM(U54:U54)</f>
        <v>0.75</v>
      </c>
      <c r="AE53" t="s">
        <v>120</v>
      </c>
    </row>
    <row r="54" spans="1:60" outlineLevel="1">
      <c r="A54" s="152">
        <v>29</v>
      </c>
      <c r="B54" s="159" t="s">
        <v>190</v>
      </c>
      <c r="C54" s="186" t="s">
        <v>191</v>
      </c>
      <c r="D54" s="161" t="s">
        <v>158</v>
      </c>
      <c r="E54" s="165">
        <v>1</v>
      </c>
      <c r="F54" s="167">
        <f>H54+J54</f>
        <v>0</v>
      </c>
      <c r="G54" s="167">
        <f>ROUND(E54*F54,2)</f>
        <v>0</v>
      </c>
      <c r="H54" s="168"/>
      <c r="I54" s="167">
        <f>ROUND(E54*H54,2)</f>
        <v>0</v>
      </c>
      <c r="J54" s="168"/>
      <c r="K54" s="167">
        <f>ROUND(E54*J54,2)</f>
        <v>0</v>
      </c>
      <c r="L54" s="167">
        <v>12</v>
      </c>
      <c r="M54" s="167">
        <f>G54*(1+L54/100)</f>
        <v>0</v>
      </c>
      <c r="N54" s="161">
        <v>0</v>
      </c>
      <c r="O54" s="161">
        <f>ROUND(E54*N54,5)</f>
        <v>0</v>
      </c>
      <c r="P54" s="161">
        <v>0</v>
      </c>
      <c r="Q54" s="161">
        <f>ROUND(E54*P54,5)</f>
        <v>0</v>
      </c>
      <c r="R54" s="161"/>
      <c r="S54" s="161"/>
      <c r="T54" s="162">
        <v>0.75</v>
      </c>
      <c r="U54" s="161">
        <f>ROUND(E54*T54,2)</f>
        <v>0.75</v>
      </c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124</v>
      </c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>
      <c r="A55" s="153" t="s">
        <v>119</v>
      </c>
      <c r="B55" s="160" t="s">
        <v>80</v>
      </c>
      <c r="C55" s="187" t="s">
        <v>81</v>
      </c>
      <c r="D55" s="163"/>
      <c r="E55" s="166"/>
      <c r="F55" s="169"/>
      <c r="G55" s="169">
        <f>SUMIF(AE56:AE61,"&lt;&gt;NOR",G56:G61)</f>
        <v>0</v>
      </c>
      <c r="H55" s="169"/>
      <c r="I55" s="169">
        <f>SUM(I56:I61)</f>
        <v>0</v>
      </c>
      <c r="J55" s="169"/>
      <c r="K55" s="169">
        <f>SUM(K56:K61)</f>
        <v>0</v>
      </c>
      <c r="L55" s="169"/>
      <c r="M55" s="169">
        <f>SUM(M56:M61)</f>
        <v>0</v>
      </c>
      <c r="N55" s="163"/>
      <c r="O55" s="163">
        <f>SUM(O56:O61)</f>
        <v>0.36007</v>
      </c>
      <c r="P55" s="163"/>
      <c r="Q55" s="163">
        <f>SUM(Q56:Q61)</f>
        <v>0.24795</v>
      </c>
      <c r="R55" s="163"/>
      <c r="S55" s="163"/>
      <c r="T55" s="164"/>
      <c r="U55" s="163">
        <f>SUM(U56:U61)</f>
        <v>11.91</v>
      </c>
      <c r="AE55" t="s">
        <v>120</v>
      </c>
    </row>
    <row r="56" spans="1:60" outlineLevel="1">
      <c r="A56" s="152">
        <v>30</v>
      </c>
      <c r="B56" s="159" t="s">
        <v>192</v>
      </c>
      <c r="C56" s="186" t="s">
        <v>193</v>
      </c>
      <c r="D56" s="161" t="s">
        <v>123</v>
      </c>
      <c r="E56" s="165">
        <v>2.85</v>
      </c>
      <c r="F56" s="167">
        <f>H56+J56</f>
        <v>0</v>
      </c>
      <c r="G56" s="167">
        <f>ROUND(E56*F56,2)</f>
        <v>0</v>
      </c>
      <c r="H56" s="168"/>
      <c r="I56" s="167">
        <f>ROUND(E56*H56,2)</f>
        <v>0</v>
      </c>
      <c r="J56" s="168"/>
      <c r="K56" s="167">
        <f>ROUND(E56*J56,2)</f>
        <v>0</v>
      </c>
      <c r="L56" s="167">
        <v>12</v>
      </c>
      <c r="M56" s="167">
        <f>G56*(1+L56/100)</f>
        <v>0</v>
      </c>
      <c r="N56" s="161">
        <v>6.6830000000000001E-2</v>
      </c>
      <c r="O56" s="161">
        <f>ROUND(E56*N56,5)</f>
        <v>0.19047</v>
      </c>
      <c r="P56" s="161">
        <v>8.6999999999999994E-2</v>
      </c>
      <c r="Q56" s="161">
        <f>ROUND(E56*P56,5)</f>
        <v>0.24795</v>
      </c>
      <c r="R56" s="161"/>
      <c r="S56" s="161"/>
      <c r="T56" s="162">
        <v>1.55582</v>
      </c>
      <c r="U56" s="161">
        <f>ROUND(E56*T56,2)</f>
        <v>4.43</v>
      </c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139</v>
      </c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>
      <c r="A57" s="152"/>
      <c r="B57" s="159"/>
      <c r="C57" s="244" t="s">
        <v>194</v>
      </c>
      <c r="D57" s="245"/>
      <c r="E57" s="246"/>
      <c r="F57" s="247"/>
      <c r="G57" s="248"/>
      <c r="H57" s="167"/>
      <c r="I57" s="167"/>
      <c r="J57" s="167"/>
      <c r="K57" s="167"/>
      <c r="L57" s="167"/>
      <c r="M57" s="167"/>
      <c r="N57" s="161"/>
      <c r="O57" s="161"/>
      <c r="P57" s="161"/>
      <c r="Q57" s="161"/>
      <c r="R57" s="161"/>
      <c r="S57" s="161"/>
      <c r="T57" s="162"/>
      <c r="U57" s="161"/>
      <c r="V57" s="151"/>
      <c r="W57" s="151"/>
      <c r="X57" s="151"/>
      <c r="Y57" s="151"/>
      <c r="Z57" s="151"/>
      <c r="AA57" s="151"/>
      <c r="AB57" s="151"/>
      <c r="AC57" s="151"/>
      <c r="AD57" s="151"/>
      <c r="AE57" s="151" t="s">
        <v>126</v>
      </c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4" t="str">
        <f>C57</f>
        <v>kopelna a WC + 8% prořez</v>
      </c>
      <c r="BB57" s="151"/>
      <c r="BC57" s="151"/>
      <c r="BD57" s="151"/>
      <c r="BE57" s="151"/>
      <c r="BF57" s="151"/>
      <c r="BG57" s="151"/>
      <c r="BH57" s="151"/>
    </row>
    <row r="58" spans="1:60" ht="20.399999999999999" outlineLevel="1">
      <c r="A58" s="152">
        <v>31</v>
      </c>
      <c r="B58" s="159" t="s">
        <v>195</v>
      </c>
      <c r="C58" s="186" t="s">
        <v>196</v>
      </c>
      <c r="D58" s="161" t="s">
        <v>123</v>
      </c>
      <c r="E58" s="165">
        <v>18.399999999999999</v>
      </c>
      <c r="F58" s="167">
        <f>H58+J58</f>
        <v>0</v>
      </c>
      <c r="G58" s="167">
        <f>ROUND(E58*F58,2)</f>
        <v>0</v>
      </c>
      <c r="H58" s="168"/>
      <c r="I58" s="167">
        <f>ROUND(E58*H58,2)</f>
        <v>0</v>
      </c>
      <c r="J58" s="168"/>
      <c r="K58" s="167">
        <f>ROUND(E58*J58,2)</f>
        <v>0</v>
      </c>
      <c r="L58" s="167">
        <v>12</v>
      </c>
      <c r="M58" s="167">
        <f>G58*(1+L58/100)</f>
        <v>0</v>
      </c>
      <c r="N58" s="161">
        <v>9.1900000000000003E-3</v>
      </c>
      <c r="O58" s="161">
        <f>ROUND(E58*N58,5)</f>
        <v>0.1691</v>
      </c>
      <c r="P58" s="161">
        <v>0</v>
      </c>
      <c r="Q58" s="161">
        <f>ROUND(E58*P58,5)</f>
        <v>0</v>
      </c>
      <c r="R58" s="161"/>
      <c r="S58" s="161"/>
      <c r="T58" s="162">
        <v>0.40161999999999998</v>
      </c>
      <c r="U58" s="161">
        <f>ROUND(E58*T58,2)</f>
        <v>7.39</v>
      </c>
      <c r="V58" s="151"/>
      <c r="W58" s="151"/>
      <c r="X58" s="151"/>
      <c r="Y58" s="151"/>
      <c r="Z58" s="151"/>
      <c r="AA58" s="151"/>
      <c r="AB58" s="151"/>
      <c r="AC58" s="151"/>
      <c r="AD58" s="151"/>
      <c r="AE58" s="151" t="s">
        <v>139</v>
      </c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>
      <c r="A59" s="152"/>
      <c r="B59" s="159"/>
      <c r="C59" s="244" t="s">
        <v>197</v>
      </c>
      <c r="D59" s="245"/>
      <c r="E59" s="246"/>
      <c r="F59" s="247"/>
      <c r="G59" s="248"/>
      <c r="H59" s="167"/>
      <c r="I59" s="167"/>
      <c r="J59" s="167"/>
      <c r="K59" s="167"/>
      <c r="L59" s="167"/>
      <c r="M59" s="167"/>
      <c r="N59" s="161"/>
      <c r="O59" s="161"/>
      <c r="P59" s="161"/>
      <c r="Q59" s="161"/>
      <c r="R59" s="161"/>
      <c r="S59" s="161"/>
      <c r="T59" s="162"/>
      <c r="U59" s="161"/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126</v>
      </c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4" t="str">
        <f>C59</f>
        <v>kuchyň, předsíň, koupelna a WC</v>
      </c>
      <c r="BB59" s="151"/>
      <c r="BC59" s="151"/>
      <c r="BD59" s="151"/>
      <c r="BE59" s="151"/>
      <c r="BF59" s="151"/>
      <c r="BG59" s="151"/>
      <c r="BH59" s="151"/>
    </row>
    <row r="60" spans="1:60" ht="20.399999999999999" outlineLevel="1">
      <c r="A60" s="152">
        <v>32</v>
      </c>
      <c r="B60" s="159" t="s">
        <v>198</v>
      </c>
      <c r="C60" s="186" t="s">
        <v>199</v>
      </c>
      <c r="D60" s="161" t="s">
        <v>145</v>
      </c>
      <c r="E60" s="165">
        <v>0.6</v>
      </c>
      <c r="F60" s="167">
        <f>H60+J60</f>
        <v>0</v>
      </c>
      <c r="G60" s="167">
        <f>ROUND(E60*F60,2)</f>
        <v>0</v>
      </c>
      <c r="H60" s="168"/>
      <c r="I60" s="167">
        <f>ROUND(E60*H60,2)</f>
        <v>0</v>
      </c>
      <c r="J60" s="168"/>
      <c r="K60" s="167">
        <f>ROUND(E60*J60,2)</f>
        <v>0</v>
      </c>
      <c r="L60" s="167">
        <v>12</v>
      </c>
      <c r="M60" s="167">
        <f>G60*(1+L60/100)</f>
        <v>0</v>
      </c>
      <c r="N60" s="161">
        <v>2.4000000000000001E-4</v>
      </c>
      <c r="O60" s="161">
        <f>ROUND(E60*N60,5)</f>
        <v>1.3999999999999999E-4</v>
      </c>
      <c r="P60" s="161">
        <v>0</v>
      </c>
      <c r="Q60" s="161">
        <f>ROUND(E60*P60,5)</f>
        <v>0</v>
      </c>
      <c r="R60" s="161"/>
      <c r="S60" s="161"/>
      <c r="T60" s="162">
        <v>0.15</v>
      </c>
      <c r="U60" s="161">
        <f>ROUND(E60*T60,2)</f>
        <v>0.09</v>
      </c>
      <c r="V60" s="151"/>
      <c r="W60" s="151"/>
      <c r="X60" s="151"/>
      <c r="Y60" s="151"/>
      <c r="Z60" s="151"/>
      <c r="AA60" s="151"/>
      <c r="AB60" s="151"/>
      <c r="AC60" s="151"/>
      <c r="AD60" s="151"/>
      <c r="AE60" s="151" t="s">
        <v>124</v>
      </c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>
      <c r="A61" s="152">
        <v>33</v>
      </c>
      <c r="B61" s="159" t="s">
        <v>200</v>
      </c>
      <c r="C61" s="186" t="s">
        <v>201</v>
      </c>
      <c r="D61" s="161" t="s">
        <v>145</v>
      </c>
      <c r="E61" s="165">
        <v>6</v>
      </c>
      <c r="F61" s="167">
        <f>H61+J61</f>
        <v>0</v>
      </c>
      <c r="G61" s="167">
        <f>ROUND(E61*F61,2)</f>
        <v>0</v>
      </c>
      <c r="H61" s="168"/>
      <c r="I61" s="167">
        <f>ROUND(E61*H61,2)</f>
        <v>0</v>
      </c>
      <c r="J61" s="168"/>
      <c r="K61" s="167">
        <f>ROUND(E61*J61,2)</f>
        <v>0</v>
      </c>
      <c r="L61" s="167">
        <v>12</v>
      </c>
      <c r="M61" s="167">
        <f>G61*(1+L61/100)</f>
        <v>0</v>
      </c>
      <c r="N61" s="161">
        <v>6.0000000000000002E-5</v>
      </c>
      <c r="O61" s="161">
        <f>ROUND(E61*N61,5)</f>
        <v>3.6000000000000002E-4</v>
      </c>
      <c r="P61" s="161">
        <v>0</v>
      </c>
      <c r="Q61" s="161">
        <f>ROUND(E61*P61,5)</f>
        <v>0</v>
      </c>
      <c r="R61" s="161"/>
      <c r="S61" s="161"/>
      <c r="T61" s="162">
        <v>0</v>
      </c>
      <c r="U61" s="161">
        <f>ROUND(E61*T61,2)</f>
        <v>0</v>
      </c>
      <c r="V61" s="151"/>
      <c r="W61" s="151"/>
      <c r="X61" s="151"/>
      <c r="Y61" s="151"/>
      <c r="Z61" s="151"/>
      <c r="AA61" s="151"/>
      <c r="AB61" s="151"/>
      <c r="AC61" s="151"/>
      <c r="AD61" s="151"/>
      <c r="AE61" s="151" t="s">
        <v>174</v>
      </c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>
      <c r="A62" s="153" t="s">
        <v>119</v>
      </c>
      <c r="B62" s="160" t="s">
        <v>82</v>
      </c>
      <c r="C62" s="187" t="s">
        <v>83</v>
      </c>
      <c r="D62" s="163"/>
      <c r="E62" s="166"/>
      <c r="F62" s="169"/>
      <c r="G62" s="169">
        <f>SUMIF(AE63:AE67,"&lt;&gt;NOR",G63:G67)</f>
        <v>0</v>
      </c>
      <c r="H62" s="169"/>
      <c r="I62" s="169">
        <f>SUM(I63:I67)</f>
        <v>0</v>
      </c>
      <c r="J62" s="169"/>
      <c r="K62" s="169">
        <f>SUM(K63:K67)</f>
        <v>0</v>
      </c>
      <c r="L62" s="169"/>
      <c r="M62" s="169">
        <f>SUM(M63:M67)</f>
        <v>0</v>
      </c>
      <c r="N62" s="163"/>
      <c r="O62" s="163">
        <f>SUM(O63:O67)</f>
        <v>2.8289999999999999E-2</v>
      </c>
      <c r="P62" s="163"/>
      <c r="Q62" s="163">
        <f>SUM(Q63:Q67)</f>
        <v>0</v>
      </c>
      <c r="R62" s="163"/>
      <c r="S62" s="163"/>
      <c r="T62" s="164"/>
      <c r="U62" s="163">
        <f>SUM(U63:U67)</f>
        <v>39.010000000000005</v>
      </c>
      <c r="AE62" t="s">
        <v>120</v>
      </c>
    </row>
    <row r="63" spans="1:60" ht="20.399999999999999" outlineLevel="1">
      <c r="A63" s="152">
        <v>34</v>
      </c>
      <c r="B63" s="159" t="s">
        <v>202</v>
      </c>
      <c r="C63" s="186" t="s">
        <v>203</v>
      </c>
      <c r="D63" s="161" t="s">
        <v>158</v>
      </c>
      <c r="E63" s="165">
        <v>2</v>
      </c>
      <c r="F63" s="167">
        <f>H63+J63</f>
        <v>0</v>
      </c>
      <c r="G63" s="167">
        <f>ROUND(E63*F63,2)</f>
        <v>0</v>
      </c>
      <c r="H63" s="168"/>
      <c r="I63" s="167">
        <f>ROUND(E63*H63,2)</f>
        <v>0</v>
      </c>
      <c r="J63" s="168"/>
      <c r="K63" s="167">
        <f>ROUND(E63*J63,2)</f>
        <v>0</v>
      </c>
      <c r="L63" s="167">
        <v>12</v>
      </c>
      <c r="M63" s="167">
        <f>G63*(1+L63/100)</f>
        <v>0</v>
      </c>
      <c r="N63" s="161">
        <v>4.5500000000000002E-3</v>
      </c>
      <c r="O63" s="161">
        <f>ROUND(E63*N63,5)</f>
        <v>9.1000000000000004E-3</v>
      </c>
      <c r="P63" s="161">
        <v>0</v>
      </c>
      <c r="Q63" s="161">
        <f>ROUND(E63*P63,5)</f>
        <v>0</v>
      </c>
      <c r="R63" s="161"/>
      <c r="S63" s="161"/>
      <c r="T63" s="162">
        <v>0.60799999999999998</v>
      </c>
      <c r="U63" s="161">
        <f>ROUND(E63*T63,2)</f>
        <v>1.22</v>
      </c>
      <c r="V63" s="151"/>
      <c r="W63" s="151"/>
      <c r="X63" s="151"/>
      <c r="Y63" s="151"/>
      <c r="Z63" s="151"/>
      <c r="AA63" s="151"/>
      <c r="AB63" s="151"/>
      <c r="AC63" s="151"/>
      <c r="AD63" s="151"/>
      <c r="AE63" s="151" t="s">
        <v>124</v>
      </c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ht="20.399999999999999" outlineLevel="1">
      <c r="A64" s="152">
        <v>35</v>
      </c>
      <c r="B64" s="159" t="s">
        <v>204</v>
      </c>
      <c r="C64" s="186" t="s">
        <v>205</v>
      </c>
      <c r="D64" s="161" t="s">
        <v>123</v>
      </c>
      <c r="E64" s="165">
        <v>40.81</v>
      </c>
      <c r="F64" s="167">
        <f>H64+J64</f>
        <v>0</v>
      </c>
      <c r="G64" s="167">
        <f>ROUND(E64*F64,2)</f>
        <v>0</v>
      </c>
      <c r="H64" s="168"/>
      <c r="I64" s="167">
        <f>ROUND(E64*H64,2)</f>
        <v>0</v>
      </c>
      <c r="J64" s="168"/>
      <c r="K64" s="167">
        <f>ROUND(E64*J64,2)</f>
        <v>0</v>
      </c>
      <c r="L64" s="167">
        <v>12</v>
      </c>
      <c r="M64" s="167">
        <f>G64*(1+L64/100)</f>
        <v>0</v>
      </c>
      <c r="N64" s="161">
        <v>0</v>
      </c>
      <c r="O64" s="161">
        <f>ROUND(E64*N64,5)</f>
        <v>0</v>
      </c>
      <c r="P64" s="161">
        <v>0</v>
      </c>
      <c r="Q64" s="161">
        <f>ROUND(E64*P64,5)</f>
        <v>0</v>
      </c>
      <c r="R64" s="161"/>
      <c r="S64" s="161"/>
      <c r="T64" s="162">
        <v>1.6E-2</v>
      </c>
      <c r="U64" s="161">
        <f>ROUND(E64*T64,2)</f>
        <v>0.65</v>
      </c>
      <c r="V64" s="151"/>
      <c r="W64" s="151"/>
      <c r="X64" s="151"/>
      <c r="Y64" s="151"/>
      <c r="Z64" s="151"/>
      <c r="AA64" s="151"/>
      <c r="AB64" s="151"/>
      <c r="AC64" s="151"/>
      <c r="AD64" s="151"/>
      <c r="AE64" s="151" t="s">
        <v>124</v>
      </c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>
      <c r="A65" s="152">
        <v>36</v>
      </c>
      <c r="B65" s="159" t="s">
        <v>206</v>
      </c>
      <c r="C65" s="186" t="s">
        <v>207</v>
      </c>
      <c r="D65" s="161" t="s">
        <v>123</v>
      </c>
      <c r="E65" s="165">
        <v>40.81</v>
      </c>
      <c r="F65" s="167">
        <f>H65+J65</f>
        <v>0</v>
      </c>
      <c r="G65" s="167">
        <f>ROUND(E65*F65,2)</f>
        <v>0</v>
      </c>
      <c r="H65" s="168"/>
      <c r="I65" s="167">
        <f>ROUND(E65*H65,2)</f>
        <v>0</v>
      </c>
      <c r="J65" s="168"/>
      <c r="K65" s="167">
        <f>ROUND(E65*J65,2)</f>
        <v>0</v>
      </c>
      <c r="L65" s="167">
        <v>12</v>
      </c>
      <c r="M65" s="167">
        <f>G65*(1+L65/100)</f>
        <v>0</v>
      </c>
      <c r="N65" s="161">
        <v>1.0000000000000001E-5</v>
      </c>
      <c r="O65" s="161">
        <f>ROUND(E65*N65,5)</f>
        <v>4.0999999999999999E-4</v>
      </c>
      <c r="P65" s="161">
        <v>0</v>
      </c>
      <c r="Q65" s="161">
        <f>ROUND(E65*P65,5)</f>
        <v>0</v>
      </c>
      <c r="R65" s="161"/>
      <c r="S65" s="161"/>
      <c r="T65" s="162">
        <v>0.34</v>
      </c>
      <c r="U65" s="161">
        <f>ROUND(E65*T65,2)</f>
        <v>13.88</v>
      </c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124</v>
      </c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>
      <c r="A66" s="152">
        <v>37</v>
      </c>
      <c r="B66" s="159" t="s">
        <v>208</v>
      </c>
      <c r="C66" s="186" t="s">
        <v>209</v>
      </c>
      <c r="D66" s="161" t="s">
        <v>123</v>
      </c>
      <c r="E66" s="165">
        <v>40.81</v>
      </c>
      <c r="F66" s="167">
        <f>H66+J66</f>
        <v>0</v>
      </c>
      <c r="G66" s="167">
        <f>ROUND(E66*F66,2)</f>
        <v>0</v>
      </c>
      <c r="H66" s="168"/>
      <c r="I66" s="167">
        <f>ROUND(E66*H66,2)</f>
        <v>0</v>
      </c>
      <c r="J66" s="168"/>
      <c r="K66" s="167">
        <f>ROUND(E66*J66,2)</f>
        <v>0</v>
      </c>
      <c r="L66" s="167">
        <v>12</v>
      </c>
      <c r="M66" s="167">
        <f>G66*(1+L66/100)</f>
        <v>0</v>
      </c>
      <c r="N66" s="161">
        <v>3.5E-4</v>
      </c>
      <c r="O66" s="161">
        <f>ROUND(E66*N66,5)</f>
        <v>1.4279999999999999E-2</v>
      </c>
      <c r="P66" s="161">
        <v>0</v>
      </c>
      <c r="Q66" s="161">
        <f>ROUND(E66*P66,5)</f>
        <v>0</v>
      </c>
      <c r="R66" s="161"/>
      <c r="S66" s="161"/>
      <c r="T66" s="162">
        <v>0.56999999999999995</v>
      </c>
      <c r="U66" s="161">
        <f>ROUND(E66*T66,2)</f>
        <v>23.26</v>
      </c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124</v>
      </c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1">
      <c r="A67" s="152">
        <v>38</v>
      </c>
      <c r="B67" s="159" t="s">
        <v>210</v>
      </c>
      <c r="C67" s="186" t="s">
        <v>211</v>
      </c>
      <c r="D67" s="161" t="s">
        <v>145</v>
      </c>
      <c r="E67" s="165">
        <v>30</v>
      </c>
      <c r="F67" s="167">
        <f>H67+J67</f>
        <v>0</v>
      </c>
      <c r="G67" s="167">
        <f>ROUND(E67*F67,2)</f>
        <v>0</v>
      </c>
      <c r="H67" s="168"/>
      <c r="I67" s="167">
        <f>ROUND(E67*H67,2)</f>
        <v>0</v>
      </c>
      <c r="J67" s="168"/>
      <c r="K67" s="167">
        <f>ROUND(E67*J67,2)</f>
        <v>0</v>
      </c>
      <c r="L67" s="167">
        <v>12</v>
      </c>
      <c r="M67" s="167">
        <f>G67*(1+L67/100)</f>
        <v>0</v>
      </c>
      <c r="N67" s="161">
        <v>1.4999999999999999E-4</v>
      </c>
      <c r="O67" s="161">
        <f>ROUND(E67*N67,5)</f>
        <v>4.4999999999999997E-3</v>
      </c>
      <c r="P67" s="161">
        <v>0</v>
      </c>
      <c r="Q67" s="161">
        <f>ROUND(E67*P67,5)</f>
        <v>0</v>
      </c>
      <c r="R67" s="161"/>
      <c r="S67" s="161"/>
      <c r="T67" s="162">
        <v>0</v>
      </c>
      <c r="U67" s="161">
        <f>ROUND(E67*T67,2)</f>
        <v>0</v>
      </c>
      <c r="V67" s="151"/>
      <c r="W67" s="151"/>
      <c r="X67" s="151"/>
      <c r="Y67" s="151"/>
      <c r="Z67" s="151"/>
      <c r="AA67" s="151"/>
      <c r="AB67" s="151"/>
      <c r="AC67" s="151"/>
      <c r="AD67" s="151"/>
      <c r="AE67" s="151" t="s">
        <v>174</v>
      </c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>
      <c r="A68" s="153" t="s">
        <v>119</v>
      </c>
      <c r="B68" s="160" t="s">
        <v>84</v>
      </c>
      <c r="C68" s="187" t="s">
        <v>85</v>
      </c>
      <c r="D68" s="163"/>
      <c r="E68" s="166"/>
      <c r="F68" s="169"/>
      <c r="G68" s="169">
        <f>SUMIF(AE69:AE69,"&lt;&gt;NOR",G69:G69)</f>
        <v>0</v>
      </c>
      <c r="H68" s="169"/>
      <c r="I68" s="169">
        <f>SUM(I69:I69)</f>
        <v>0</v>
      </c>
      <c r="J68" s="169"/>
      <c r="K68" s="169">
        <f>SUM(K69:K69)</f>
        <v>0</v>
      </c>
      <c r="L68" s="169"/>
      <c r="M68" s="169">
        <f>SUM(M69:M69)</f>
        <v>0</v>
      </c>
      <c r="N68" s="163"/>
      <c r="O68" s="163">
        <f>SUM(O69:O69)</f>
        <v>0.12189</v>
      </c>
      <c r="P68" s="163"/>
      <c r="Q68" s="163">
        <f>SUM(Q69:Q69)</f>
        <v>0</v>
      </c>
      <c r="R68" s="163"/>
      <c r="S68" s="163"/>
      <c r="T68" s="164"/>
      <c r="U68" s="163">
        <f>SUM(U69:U69)</f>
        <v>8.3699999999999992</v>
      </c>
      <c r="AE68" t="s">
        <v>120</v>
      </c>
    </row>
    <row r="69" spans="1:60" ht="20.399999999999999" outlineLevel="1">
      <c r="A69" s="152">
        <v>39</v>
      </c>
      <c r="B69" s="159" t="s">
        <v>212</v>
      </c>
      <c r="C69" s="186" t="s">
        <v>213</v>
      </c>
      <c r="D69" s="161" t="s">
        <v>123</v>
      </c>
      <c r="E69" s="165">
        <v>10.199999999999999</v>
      </c>
      <c r="F69" s="167">
        <f>H69+J69</f>
        <v>0</v>
      </c>
      <c r="G69" s="167">
        <f>ROUND(E69*F69,2)</f>
        <v>0</v>
      </c>
      <c r="H69" s="168"/>
      <c r="I69" s="167">
        <f>ROUND(E69*H69,2)</f>
        <v>0</v>
      </c>
      <c r="J69" s="168"/>
      <c r="K69" s="167">
        <f>ROUND(E69*J69,2)</f>
        <v>0</v>
      </c>
      <c r="L69" s="167">
        <v>12</v>
      </c>
      <c r="M69" s="167">
        <f>G69*(1+L69/100)</f>
        <v>0</v>
      </c>
      <c r="N69" s="161">
        <v>1.1950000000000001E-2</v>
      </c>
      <c r="O69" s="161">
        <f>ROUND(E69*N69,5)</f>
        <v>0.12189</v>
      </c>
      <c r="P69" s="161">
        <v>0</v>
      </c>
      <c r="Q69" s="161">
        <f>ROUND(E69*P69,5)</f>
        <v>0</v>
      </c>
      <c r="R69" s="161"/>
      <c r="S69" s="161"/>
      <c r="T69" s="162">
        <v>0.82101000000000002</v>
      </c>
      <c r="U69" s="161">
        <f>ROUND(E69*T69,2)</f>
        <v>8.3699999999999992</v>
      </c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139</v>
      </c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>
      <c r="A70" s="153" t="s">
        <v>119</v>
      </c>
      <c r="B70" s="160" t="s">
        <v>86</v>
      </c>
      <c r="C70" s="187" t="s">
        <v>87</v>
      </c>
      <c r="D70" s="163"/>
      <c r="E70" s="166"/>
      <c r="F70" s="169"/>
      <c r="G70" s="169">
        <f>SUMIF(AE71:AE74,"&lt;&gt;NOR",G71:G74)</f>
        <v>0</v>
      </c>
      <c r="H70" s="169"/>
      <c r="I70" s="169">
        <f>SUM(I71:I74)</f>
        <v>0</v>
      </c>
      <c r="J70" s="169"/>
      <c r="K70" s="169">
        <f>SUM(K71:K74)</f>
        <v>0</v>
      </c>
      <c r="L70" s="169"/>
      <c r="M70" s="169">
        <f>SUM(M71:M74)</f>
        <v>0</v>
      </c>
      <c r="N70" s="163"/>
      <c r="O70" s="163">
        <f>SUM(O71:O74)</f>
        <v>1.8005100000000001</v>
      </c>
      <c r="P70" s="163"/>
      <c r="Q70" s="163">
        <f>SUM(Q71:Q74)</f>
        <v>0.88400000000000001</v>
      </c>
      <c r="R70" s="163"/>
      <c r="S70" s="163"/>
      <c r="T70" s="164"/>
      <c r="U70" s="163">
        <f>SUM(U71:U74)</f>
        <v>42.8</v>
      </c>
      <c r="AE70" t="s">
        <v>120</v>
      </c>
    </row>
    <row r="71" spans="1:60" outlineLevel="1">
      <c r="A71" s="152">
        <v>40</v>
      </c>
      <c r="B71" s="159" t="s">
        <v>214</v>
      </c>
      <c r="C71" s="186" t="s">
        <v>215</v>
      </c>
      <c r="D71" s="161" t="s">
        <v>123</v>
      </c>
      <c r="E71" s="165">
        <v>13</v>
      </c>
      <c r="F71" s="167">
        <f>H71+J71</f>
        <v>0</v>
      </c>
      <c r="G71" s="167">
        <f>ROUND(E71*F71,2)</f>
        <v>0</v>
      </c>
      <c r="H71" s="168"/>
      <c r="I71" s="167">
        <f>ROUND(E71*H71,2)</f>
        <v>0</v>
      </c>
      <c r="J71" s="168"/>
      <c r="K71" s="167">
        <f>ROUND(E71*J71,2)</f>
        <v>0</v>
      </c>
      <c r="L71" s="167">
        <v>12</v>
      </c>
      <c r="M71" s="167">
        <f>G71*(1+L71/100)</f>
        <v>0</v>
      </c>
      <c r="N71" s="161">
        <v>0</v>
      </c>
      <c r="O71" s="161">
        <f>ROUND(E71*N71,5)</f>
        <v>0</v>
      </c>
      <c r="P71" s="161">
        <v>6.8000000000000005E-2</v>
      </c>
      <c r="Q71" s="161">
        <f>ROUND(E71*P71,5)</f>
        <v>0.88400000000000001</v>
      </c>
      <c r="R71" s="161"/>
      <c r="S71" s="161"/>
      <c r="T71" s="162">
        <v>0.66937999999999998</v>
      </c>
      <c r="U71" s="161">
        <f>ROUND(E71*T71,2)</f>
        <v>8.6999999999999993</v>
      </c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139</v>
      </c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1">
      <c r="A72" s="152">
        <v>41</v>
      </c>
      <c r="B72" s="159" t="s">
        <v>216</v>
      </c>
      <c r="C72" s="186" t="s">
        <v>217</v>
      </c>
      <c r="D72" s="161" t="s">
        <v>123</v>
      </c>
      <c r="E72" s="165">
        <v>21.26</v>
      </c>
      <c r="F72" s="167">
        <f>H72+J72</f>
        <v>0</v>
      </c>
      <c r="G72" s="167">
        <f>ROUND(E72*F72,2)</f>
        <v>0</v>
      </c>
      <c r="H72" s="168"/>
      <c r="I72" s="167">
        <f>ROUND(E72*H72,2)</f>
        <v>0</v>
      </c>
      <c r="J72" s="168"/>
      <c r="K72" s="167">
        <f>ROUND(E72*J72,2)</f>
        <v>0</v>
      </c>
      <c r="L72" s="167">
        <v>12</v>
      </c>
      <c r="M72" s="167">
        <f>G72*(1+L72/100)</f>
        <v>0</v>
      </c>
      <c r="N72" s="161">
        <v>8.4690000000000001E-2</v>
      </c>
      <c r="O72" s="161">
        <f>ROUND(E72*N72,5)</f>
        <v>1.8005100000000001</v>
      </c>
      <c r="P72" s="161">
        <v>0</v>
      </c>
      <c r="Q72" s="161">
        <f>ROUND(E72*P72,5)</f>
        <v>0</v>
      </c>
      <c r="R72" s="161"/>
      <c r="S72" s="161"/>
      <c r="T72" s="162">
        <v>1.40238</v>
      </c>
      <c r="U72" s="161">
        <f>ROUND(E72*T72,2)</f>
        <v>29.81</v>
      </c>
      <c r="V72" s="151"/>
      <c r="W72" s="151"/>
      <c r="X72" s="151"/>
      <c r="Y72" s="151"/>
      <c r="Z72" s="151"/>
      <c r="AA72" s="151"/>
      <c r="AB72" s="151"/>
      <c r="AC72" s="151"/>
      <c r="AD72" s="151"/>
      <c r="AE72" s="151" t="s">
        <v>139</v>
      </c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1">
      <c r="A73" s="152"/>
      <c r="B73" s="159"/>
      <c r="C73" s="244" t="s">
        <v>218</v>
      </c>
      <c r="D73" s="245"/>
      <c r="E73" s="246"/>
      <c r="F73" s="247"/>
      <c r="G73" s="248"/>
      <c r="H73" s="167"/>
      <c r="I73" s="167"/>
      <c r="J73" s="167"/>
      <c r="K73" s="167"/>
      <c r="L73" s="167"/>
      <c r="M73" s="167"/>
      <c r="N73" s="161"/>
      <c r="O73" s="161"/>
      <c r="P73" s="161"/>
      <c r="Q73" s="161"/>
      <c r="R73" s="161"/>
      <c r="S73" s="161"/>
      <c r="T73" s="162"/>
      <c r="U73" s="161"/>
      <c r="V73" s="151"/>
      <c r="W73" s="151"/>
      <c r="X73" s="151"/>
      <c r="Y73" s="151"/>
      <c r="Z73" s="151"/>
      <c r="AA73" s="151"/>
      <c r="AB73" s="151"/>
      <c r="AC73" s="151"/>
      <c r="AD73" s="151"/>
      <c r="AE73" s="151" t="s">
        <v>126</v>
      </c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4" t="str">
        <f>C73</f>
        <v>koupelna a WC + 8% prořez</v>
      </c>
      <c r="BB73" s="151"/>
      <c r="BC73" s="151"/>
      <c r="BD73" s="151"/>
      <c r="BE73" s="151"/>
      <c r="BF73" s="151"/>
      <c r="BG73" s="151"/>
      <c r="BH73" s="151"/>
    </row>
    <row r="74" spans="1:60" ht="20.399999999999999" outlineLevel="1">
      <c r="A74" s="152">
        <v>42</v>
      </c>
      <c r="B74" s="159" t="s">
        <v>219</v>
      </c>
      <c r="C74" s="186" t="s">
        <v>220</v>
      </c>
      <c r="D74" s="161" t="s">
        <v>123</v>
      </c>
      <c r="E74" s="165">
        <v>13</v>
      </c>
      <c r="F74" s="167">
        <f>H74+J74</f>
        <v>0</v>
      </c>
      <c r="G74" s="167">
        <f>ROUND(E74*F74,2)</f>
        <v>0</v>
      </c>
      <c r="H74" s="168"/>
      <c r="I74" s="167">
        <f>ROUND(E74*H74,2)</f>
        <v>0</v>
      </c>
      <c r="J74" s="168"/>
      <c r="K74" s="167">
        <f>ROUND(E74*J74,2)</f>
        <v>0</v>
      </c>
      <c r="L74" s="167">
        <v>12</v>
      </c>
      <c r="M74" s="167">
        <f>G74*(1+L74/100)</f>
        <v>0</v>
      </c>
      <c r="N74" s="161">
        <v>0</v>
      </c>
      <c r="O74" s="161">
        <f>ROUND(E74*N74,5)</f>
        <v>0</v>
      </c>
      <c r="P74" s="161">
        <v>0</v>
      </c>
      <c r="Q74" s="161">
        <f>ROUND(E74*P74,5)</f>
        <v>0</v>
      </c>
      <c r="R74" s="161"/>
      <c r="S74" s="161"/>
      <c r="T74" s="162">
        <v>0.33</v>
      </c>
      <c r="U74" s="161">
        <f>ROUND(E74*T74,2)</f>
        <v>4.29</v>
      </c>
      <c r="V74" s="151"/>
      <c r="W74" s="151"/>
      <c r="X74" s="151"/>
      <c r="Y74" s="151"/>
      <c r="Z74" s="151"/>
      <c r="AA74" s="151"/>
      <c r="AB74" s="151"/>
      <c r="AC74" s="151"/>
      <c r="AD74" s="151"/>
      <c r="AE74" s="151" t="s">
        <v>124</v>
      </c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>
      <c r="A75" s="153" t="s">
        <v>119</v>
      </c>
      <c r="B75" s="160" t="s">
        <v>88</v>
      </c>
      <c r="C75" s="187" t="s">
        <v>89</v>
      </c>
      <c r="D75" s="163"/>
      <c r="E75" s="166"/>
      <c r="F75" s="169"/>
      <c r="G75" s="169">
        <f>SUMIF(AE76:AE79,"&lt;&gt;NOR",G76:G79)</f>
        <v>0</v>
      </c>
      <c r="H75" s="169"/>
      <c r="I75" s="169">
        <f>SUM(I76:I79)</f>
        <v>0</v>
      </c>
      <c r="J75" s="169"/>
      <c r="K75" s="169">
        <f>SUM(K76:K79)</f>
        <v>0</v>
      </c>
      <c r="L75" s="169"/>
      <c r="M75" s="169">
        <f>SUM(M76:M79)</f>
        <v>0</v>
      </c>
      <c r="N75" s="163"/>
      <c r="O75" s="163">
        <f>SUM(O76:O79)</f>
        <v>1.7610000000000001E-2</v>
      </c>
      <c r="P75" s="163"/>
      <c r="Q75" s="163">
        <f>SUM(Q76:Q79)</f>
        <v>0</v>
      </c>
      <c r="R75" s="163"/>
      <c r="S75" s="163"/>
      <c r="T75" s="164"/>
      <c r="U75" s="163">
        <f>SUM(U76:U79)</f>
        <v>9.66</v>
      </c>
      <c r="AE75" t="s">
        <v>120</v>
      </c>
    </row>
    <row r="76" spans="1:60" ht="20.399999999999999" outlineLevel="1">
      <c r="A76" s="152">
        <v>43</v>
      </c>
      <c r="B76" s="159" t="s">
        <v>221</v>
      </c>
      <c r="C76" s="186" t="s">
        <v>222</v>
      </c>
      <c r="D76" s="161" t="s">
        <v>123</v>
      </c>
      <c r="E76" s="165">
        <v>3.5</v>
      </c>
      <c r="F76" s="167">
        <f>H76+J76</f>
        <v>0</v>
      </c>
      <c r="G76" s="167">
        <f>ROUND(E76*F76,2)</f>
        <v>0</v>
      </c>
      <c r="H76" s="168"/>
      <c r="I76" s="167">
        <f>ROUND(E76*H76,2)</f>
        <v>0</v>
      </c>
      <c r="J76" s="168"/>
      <c r="K76" s="167">
        <f>ROUND(E76*J76,2)</f>
        <v>0</v>
      </c>
      <c r="L76" s="167">
        <v>12</v>
      </c>
      <c r="M76" s="167">
        <f>G76*(1+L76/100)</f>
        <v>0</v>
      </c>
      <c r="N76" s="161">
        <v>4.6999999999999999E-4</v>
      </c>
      <c r="O76" s="161">
        <f>ROUND(E76*N76,5)</f>
        <v>1.65E-3</v>
      </c>
      <c r="P76" s="161">
        <v>0</v>
      </c>
      <c r="Q76" s="161">
        <f>ROUND(E76*P76,5)</f>
        <v>0</v>
      </c>
      <c r="R76" s="161"/>
      <c r="S76" s="161"/>
      <c r="T76" s="162">
        <v>0.50600000000000001</v>
      </c>
      <c r="U76" s="161">
        <f>ROUND(E76*T76,2)</f>
        <v>1.77</v>
      </c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139</v>
      </c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1">
      <c r="A77" s="152">
        <v>44</v>
      </c>
      <c r="B77" s="159" t="s">
        <v>223</v>
      </c>
      <c r="C77" s="186" t="s">
        <v>224</v>
      </c>
      <c r="D77" s="161" t="s">
        <v>123</v>
      </c>
      <c r="E77" s="165">
        <v>1</v>
      </c>
      <c r="F77" s="167">
        <f>H77+J77</f>
        <v>0</v>
      </c>
      <c r="G77" s="167">
        <f>ROUND(E77*F77,2)</f>
        <v>0</v>
      </c>
      <c r="H77" s="168"/>
      <c r="I77" s="167">
        <f>ROUND(E77*H77,2)</f>
        <v>0</v>
      </c>
      <c r="J77" s="168"/>
      <c r="K77" s="167">
        <f>ROUND(E77*J77,2)</f>
        <v>0</v>
      </c>
      <c r="L77" s="167">
        <v>12</v>
      </c>
      <c r="M77" s="167">
        <f>G77*(1+L77/100)</f>
        <v>0</v>
      </c>
      <c r="N77" s="161">
        <v>3.2000000000000003E-4</v>
      </c>
      <c r="O77" s="161">
        <f>ROUND(E77*N77,5)</f>
        <v>3.2000000000000003E-4</v>
      </c>
      <c r="P77" s="161">
        <v>0</v>
      </c>
      <c r="Q77" s="161">
        <f>ROUND(E77*P77,5)</f>
        <v>0</v>
      </c>
      <c r="R77" s="161"/>
      <c r="S77" s="161"/>
      <c r="T77" s="162">
        <v>0.43675000000000003</v>
      </c>
      <c r="U77" s="161">
        <f>ROUND(E77*T77,2)</f>
        <v>0.44</v>
      </c>
      <c r="V77" s="151"/>
      <c r="W77" s="151"/>
      <c r="X77" s="151"/>
      <c r="Y77" s="151"/>
      <c r="Z77" s="151"/>
      <c r="AA77" s="151"/>
      <c r="AB77" s="151"/>
      <c r="AC77" s="151"/>
      <c r="AD77" s="151"/>
      <c r="AE77" s="151" t="s">
        <v>139</v>
      </c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>
      <c r="A78" s="152"/>
      <c r="B78" s="159"/>
      <c r="C78" s="244" t="s">
        <v>225</v>
      </c>
      <c r="D78" s="245"/>
      <c r="E78" s="246"/>
      <c r="F78" s="247"/>
      <c r="G78" s="248"/>
      <c r="H78" s="167"/>
      <c r="I78" s="167"/>
      <c r="J78" s="167"/>
      <c r="K78" s="167"/>
      <c r="L78" s="167"/>
      <c r="M78" s="167"/>
      <c r="N78" s="161"/>
      <c r="O78" s="161"/>
      <c r="P78" s="161"/>
      <c r="Q78" s="161"/>
      <c r="R78" s="161"/>
      <c r="S78" s="161"/>
      <c r="T78" s="162"/>
      <c r="U78" s="161"/>
      <c r="V78" s="151"/>
      <c r="W78" s="151"/>
      <c r="X78" s="151"/>
      <c r="Y78" s="151"/>
      <c r="Z78" s="151"/>
      <c r="AA78" s="151"/>
      <c r="AB78" s="151"/>
      <c r="AC78" s="151"/>
      <c r="AD78" s="151"/>
      <c r="AE78" s="151" t="s">
        <v>126</v>
      </c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4" t="str">
        <f>C78</f>
        <v>zárubeň</v>
      </c>
      <c r="BB78" s="151"/>
      <c r="BC78" s="151"/>
      <c r="BD78" s="151"/>
      <c r="BE78" s="151"/>
      <c r="BF78" s="151"/>
      <c r="BG78" s="151"/>
      <c r="BH78" s="151"/>
    </row>
    <row r="79" spans="1:60" outlineLevel="1">
      <c r="A79" s="152">
        <v>45</v>
      </c>
      <c r="B79" s="159" t="s">
        <v>226</v>
      </c>
      <c r="C79" s="186" t="s">
        <v>227</v>
      </c>
      <c r="D79" s="161" t="s">
        <v>123</v>
      </c>
      <c r="E79" s="165">
        <v>23</v>
      </c>
      <c r="F79" s="167">
        <f>H79+J79</f>
        <v>0</v>
      </c>
      <c r="G79" s="167">
        <f>ROUND(E79*F79,2)</f>
        <v>0</v>
      </c>
      <c r="H79" s="168"/>
      <c r="I79" s="167">
        <f>ROUND(E79*H79,2)</f>
        <v>0</v>
      </c>
      <c r="J79" s="168"/>
      <c r="K79" s="167">
        <f>ROUND(E79*J79,2)</f>
        <v>0</v>
      </c>
      <c r="L79" s="167">
        <v>12</v>
      </c>
      <c r="M79" s="167">
        <f>G79*(1+L79/100)</f>
        <v>0</v>
      </c>
      <c r="N79" s="161">
        <v>6.8000000000000005E-4</v>
      </c>
      <c r="O79" s="161">
        <f>ROUND(E79*N79,5)</f>
        <v>1.5640000000000001E-2</v>
      </c>
      <c r="P79" s="161">
        <v>0</v>
      </c>
      <c r="Q79" s="161">
        <f>ROUND(E79*P79,5)</f>
        <v>0</v>
      </c>
      <c r="R79" s="161"/>
      <c r="S79" s="161"/>
      <c r="T79" s="162">
        <v>0.32400000000000001</v>
      </c>
      <c r="U79" s="161">
        <f>ROUND(E79*T79,2)</f>
        <v>7.45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 t="s">
        <v>124</v>
      </c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>
      <c r="A80" s="153" t="s">
        <v>119</v>
      </c>
      <c r="B80" s="160" t="s">
        <v>90</v>
      </c>
      <c r="C80" s="187" t="s">
        <v>91</v>
      </c>
      <c r="D80" s="163"/>
      <c r="E80" s="166"/>
      <c r="F80" s="169"/>
      <c r="G80" s="169">
        <f>SUMIF(AE81:AE83,"&lt;&gt;NOR",G81:G83)</f>
        <v>0</v>
      </c>
      <c r="H80" s="169"/>
      <c r="I80" s="169">
        <f>SUM(I81:I83)</f>
        <v>0</v>
      </c>
      <c r="J80" s="169"/>
      <c r="K80" s="169">
        <f>SUM(K81:K83)</f>
        <v>0</v>
      </c>
      <c r="L80" s="169"/>
      <c r="M80" s="169">
        <f>SUM(M81:M83)</f>
        <v>0</v>
      </c>
      <c r="N80" s="163"/>
      <c r="O80" s="163">
        <f>SUM(O81:O83)</f>
        <v>4.6539999999999998E-2</v>
      </c>
      <c r="P80" s="163"/>
      <c r="Q80" s="163">
        <f>SUM(Q81:Q83)</f>
        <v>0.19946</v>
      </c>
      <c r="R80" s="163"/>
      <c r="S80" s="163"/>
      <c r="T80" s="164"/>
      <c r="U80" s="163">
        <f>SUM(U81:U83)</f>
        <v>46.849999999999994</v>
      </c>
      <c r="AE80" t="s">
        <v>120</v>
      </c>
    </row>
    <row r="81" spans="1:60" outlineLevel="1">
      <c r="A81" s="152">
        <v>46</v>
      </c>
      <c r="B81" s="159" t="s">
        <v>228</v>
      </c>
      <c r="C81" s="186" t="s">
        <v>229</v>
      </c>
      <c r="D81" s="161" t="s">
        <v>123</v>
      </c>
      <c r="E81" s="165">
        <v>221.62</v>
      </c>
      <c r="F81" s="167">
        <f>H81+J81</f>
        <v>0</v>
      </c>
      <c r="G81" s="167">
        <f>ROUND(E81*F81,2)</f>
        <v>0</v>
      </c>
      <c r="H81" s="168"/>
      <c r="I81" s="167">
        <f>ROUND(E81*H81,2)</f>
        <v>0</v>
      </c>
      <c r="J81" s="168"/>
      <c r="K81" s="167">
        <f>ROUND(E81*J81,2)</f>
        <v>0</v>
      </c>
      <c r="L81" s="167">
        <v>12</v>
      </c>
      <c r="M81" s="167">
        <f>G81*(1+L81/100)</f>
        <v>0</v>
      </c>
      <c r="N81" s="161">
        <v>0</v>
      </c>
      <c r="O81" s="161">
        <f>ROUND(E81*N81,5)</f>
        <v>0</v>
      </c>
      <c r="P81" s="161">
        <v>8.9999999999999998E-4</v>
      </c>
      <c r="Q81" s="161">
        <f>ROUND(E81*P81,5)</f>
        <v>0.19946</v>
      </c>
      <c r="R81" s="161"/>
      <c r="S81" s="161"/>
      <c r="T81" s="162">
        <v>7.6990000000000003E-2</v>
      </c>
      <c r="U81" s="161">
        <f>ROUND(E81*T81,2)</f>
        <v>17.059999999999999</v>
      </c>
      <c r="V81" s="151"/>
      <c r="W81" s="151"/>
      <c r="X81" s="151"/>
      <c r="Y81" s="151"/>
      <c r="Z81" s="151"/>
      <c r="AA81" s="151"/>
      <c r="AB81" s="151"/>
      <c r="AC81" s="151"/>
      <c r="AD81" s="151"/>
      <c r="AE81" s="151" t="s">
        <v>139</v>
      </c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1">
      <c r="A82" s="152">
        <v>47</v>
      </c>
      <c r="B82" s="159" t="s">
        <v>230</v>
      </c>
      <c r="C82" s="186" t="s">
        <v>231</v>
      </c>
      <c r="D82" s="161" t="s">
        <v>123</v>
      </c>
      <c r="E82" s="165">
        <v>221.62</v>
      </c>
      <c r="F82" s="167">
        <f>H82+J82</f>
        <v>0</v>
      </c>
      <c r="G82" s="167">
        <f>ROUND(E82*F82,2)</f>
        <v>0</v>
      </c>
      <c r="H82" s="168"/>
      <c r="I82" s="167">
        <f>ROUND(E82*H82,2)</f>
        <v>0</v>
      </c>
      <c r="J82" s="168"/>
      <c r="K82" s="167">
        <f>ROUND(E82*J82,2)</f>
        <v>0</v>
      </c>
      <c r="L82" s="167">
        <v>12</v>
      </c>
      <c r="M82" s="167">
        <f>G82*(1+L82/100)</f>
        <v>0</v>
      </c>
      <c r="N82" s="161">
        <v>6.9999999999999994E-5</v>
      </c>
      <c r="O82" s="161">
        <f>ROUND(E82*N82,5)</f>
        <v>1.5509999999999999E-2</v>
      </c>
      <c r="P82" s="161">
        <v>0</v>
      </c>
      <c r="Q82" s="161">
        <f>ROUND(E82*P82,5)</f>
        <v>0</v>
      </c>
      <c r="R82" s="161"/>
      <c r="S82" s="161"/>
      <c r="T82" s="162">
        <v>3.2480000000000002E-2</v>
      </c>
      <c r="U82" s="161">
        <f>ROUND(E82*T82,2)</f>
        <v>7.2</v>
      </c>
      <c r="V82" s="151"/>
      <c r="W82" s="151"/>
      <c r="X82" s="151"/>
      <c r="Y82" s="151"/>
      <c r="Z82" s="151"/>
      <c r="AA82" s="151"/>
      <c r="AB82" s="151"/>
      <c r="AC82" s="151"/>
      <c r="AD82" s="151"/>
      <c r="AE82" s="151" t="s">
        <v>124</v>
      </c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1">
      <c r="A83" s="152">
        <v>48</v>
      </c>
      <c r="B83" s="159" t="s">
        <v>232</v>
      </c>
      <c r="C83" s="186" t="s">
        <v>233</v>
      </c>
      <c r="D83" s="161" t="s">
        <v>123</v>
      </c>
      <c r="E83" s="165">
        <v>221.62</v>
      </c>
      <c r="F83" s="167">
        <f>H83+J83</f>
        <v>0</v>
      </c>
      <c r="G83" s="167">
        <f>ROUND(E83*F83,2)</f>
        <v>0</v>
      </c>
      <c r="H83" s="168"/>
      <c r="I83" s="167">
        <f>ROUND(E83*H83,2)</f>
        <v>0</v>
      </c>
      <c r="J83" s="168"/>
      <c r="K83" s="167">
        <f>ROUND(E83*J83,2)</f>
        <v>0</v>
      </c>
      <c r="L83" s="167">
        <v>12</v>
      </c>
      <c r="M83" s="167">
        <f>G83*(1+L83/100)</f>
        <v>0</v>
      </c>
      <c r="N83" s="161">
        <v>1.3999999999999999E-4</v>
      </c>
      <c r="O83" s="161">
        <f>ROUND(E83*N83,5)</f>
        <v>3.1029999999999999E-2</v>
      </c>
      <c r="P83" s="161">
        <v>0</v>
      </c>
      <c r="Q83" s="161">
        <f>ROUND(E83*P83,5)</f>
        <v>0</v>
      </c>
      <c r="R83" s="161"/>
      <c r="S83" s="161"/>
      <c r="T83" s="162">
        <v>0.10191</v>
      </c>
      <c r="U83" s="161">
        <f>ROUND(E83*T83,2)</f>
        <v>22.59</v>
      </c>
      <c r="V83" s="151"/>
      <c r="W83" s="151"/>
      <c r="X83" s="151"/>
      <c r="Y83" s="151"/>
      <c r="Z83" s="151"/>
      <c r="AA83" s="151"/>
      <c r="AB83" s="151"/>
      <c r="AC83" s="151"/>
      <c r="AD83" s="151"/>
      <c r="AE83" s="151" t="s">
        <v>124</v>
      </c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>
      <c r="A84" s="153" t="s">
        <v>119</v>
      </c>
      <c r="B84" s="160" t="s">
        <v>92</v>
      </c>
      <c r="C84" s="187" t="s">
        <v>26</v>
      </c>
      <c r="D84" s="163"/>
      <c r="E84" s="166"/>
      <c r="F84" s="169"/>
      <c r="G84" s="169">
        <f>SUMIF(AE85:AE86,"&lt;&gt;NOR",G85:G86)</f>
        <v>0</v>
      </c>
      <c r="H84" s="169"/>
      <c r="I84" s="169">
        <f>SUM(I85:I86)</f>
        <v>0</v>
      </c>
      <c r="J84" s="169"/>
      <c r="K84" s="169">
        <f>SUM(K85:K86)</f>
        <v>0</v>
      </c>
      <c r="L84" s="169"/>
      <c r="M84" s="169">
        <f>SUM(M85:M86)</f>
        <v>0</v>
      </c>
      <c r="N84" s="163"/>
      <c r="O84" s="163">
        <f>SUM(O85:O86)</f>
        <v>0</v>
      </c>
      <c r="P84" s="163"/>
      <c r="Q84" s="163">
        <f>SUM(Q85:Q86)</f>
        <v>0</v>
      </c>
      <c r="R84" s="163"/>
      <c r="S84" s="163"/>
      <c r="T84" s="164"/>
      <c r="U84" s="163">
        <f>SUM(U85:U86)</f>
        <v>0</v>
      </c>
      <c r="AE84" t="s">
        <v>120</v>
      </c>
    </row>
    <row r="85" spans="1:60" outlineLevel="1">
      <c r="A85" s="152">
        <v>49</v>
      </c>
      <c r="B85" s="159" t="s">
        <v>234</v>
      </c>
      <c r="C85" s="186" t="s">
        <v>235</v>
      </c>
      <c r="D85" s="161" t="s">
        <v>236</v>
      </c>
      <c r="E85" s="165">
        <v>1</v>
      </c>
      <c r="F85" s="167">
        <f>H85+J85</f>
        <v>0</v>
      </c>
      <c r="G85" s="167">
        <f>ROUND(E85*F85,2)</f>
        <v>0</v>
      </c>
      <c r="H85" s="168"/>
      <c r="I85" s="167">
        <f>ROUND(E85*H85,2)</f>
        <v>0</v>
      </c>
      <c r="J85" s="168"/>
      <c r="K85" s="167">
        <f>ROUND(E85*J85,2)</f>
        <v>0</v>
      </c>
      <c r="L85" s="167">
        <v>12</v>
      </c>
      <c r="M85" s="167">
        <f>G85*(1+L85/100)</f>
        <v>0</v>
      </c>
      <c r="N85" s="161">
        <v>0</v>
      </c>
      <c r="O85" s="161">
        <f>ROUND(E85*N85,5)</f>
        <v>0</v>
      </c>
      <c r="P85" s="161">
        <v>0</v>
      </c>
      <c r="Q85" s="161">
        <f>ROUND(E85*P85,5)</f>
        <v>0</v>
      </c>
      <c r="R85" s="161"/>
      <c r="S85" s="161"/>
      <c r="T85" s="162">
        <v>0</v>
      </c>
      <c r="U85" s="161">
        <f>ROUND(E85*T85,2)</f>
        <v>0</v>
      </c>
      <c r="V85" s="151"/>
      <c r="W85" s="151"/>
      <c r="X85" s="151"/>
      <c r="Y85" s="151"/>
      <c r="Z85" s="151"/>
      <c r="AA85" s="151"/>
      <c r="AB85" s="151"/>
      <c r="AC85" s="151"/>
      <c r="AD85" s="151"/>
      <c r="AE85" s="151" t="s">
        <v>237</v>
      </c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1">
      <c r="A86" s="177"/>
      <c r="B86" s="178"/>
      <c r="C86" s="249" t="s">
        <v>238</v>
      </c>
      <c r="D86" s="250"/>
      <c r="E86" s="251"/>
      <c r="F86" s="252"/>
      <c r="G86" s="253"/>
      <c r="H86" s="179"/>
      <c r="I86" s="179"/>
      <c r="J86" s="179"/>
      <c r="K86" s="179"/>
      <c r="L86" s="179"/>
      <c r="M86" s="179"/>
      <c r="N86" s="180"/>
      <c r="O86" s="180"/>
      <c r="P86" s="180"/>
      <c r="Q86" s="180"/>
      <c r="R86" s="180"/>
      <c r="S86" s="180"/>
      <c r="T86" s="181"/>
      <c r="U86" s="180"/>
      <c r="V86" s="151"/>
      <c r="W86" s="151"/>
      <c r="X86" s="151"/>
      <c r="Y86" s="151"/>
      <c r="Z86" s="151"/>
      <c r="AA86" s="151"/>
      <c r="AB86" s="151"/>
      <c r="AC86" s="151"/>
      <c r="AD86" s="151"/>
      <c r="AE86" s="151" t="s">
        <v>126</v>
      </c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4" t="str">
        <f>C86</f>
        <v>včetně závěrečného úklidu</v>
      </c>
      <c r="BB86" s="151"/>
      <c r="BC86" s="151"/>
      <c r="BD86" s="151"/>
      <c r="BE86" s="151"/>
      <c r="BF86" s="151"/>
      <c r="BG86" s="151"/>
      <c r="BH86" s="151"/>
    </row>
    <row r="87" spans="1:60">
      <c r="A87" s="6"/>
      <c r="B87" s="7" t="s">
        <v>239</v>
      </c>
      <c r="C87" s="188" t="s">
        <v>239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AC87">
        <v>12</v>
      </c>
      <c r="AD87">
        <v>21</v>
      </c>
    </row>
    <row r="88" spans="1:60">
      <c r="A88" s="182"/>
      <c r="B88" s="183" t="s">
        <v>28</v>
      </c>
      <c r="C88" s="189" t="s">
        <v>239</v>
      </c>
      <c r="D88" s="184"/>
      <c r="E88" s="184"/>
      <c r="F88" s="184"/>
      <c r="G88" s="185">
        <f>G8+G11+G14+G16+G20+G22+G26+G30+G39+G43+G46+G53+G55+G62+G68+G70+G75+G80+G84</f>
        <v>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AC88">
        <f>SUMIF(L7:L86,AC87,G7:G86)</f>
        <v>0</v>
      </c>
      <c r="AD88">
        <f>SUMIF(L7:L86,AD87,G7:G86)</f>
        <v>0</v>
      </c>
      <c r="AE88" t="s">
        <v>240</v>
      </c>
    </row>
    <row r="89" spans="1:60">
      <c r="A89" s="6"/>
      <c r="B89" s="7" t="s">
        <v>239</v>
      </c>
      <c r="C89" s="188" t="s">
        <v>239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60">
      <c r="A90" s="6"/>
      <c r="B90" s="7" t="s">
        <v>239</v>
      </c>
      <c r="C90" s="188" t="s">
        <v>239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60">
      <c r="A91" s="254" t="s">
        <v>241</v>
      </c>
      <c r="B91" s="254"/>
      <c r="C91" s="25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60">
      <c r="A92" s="256"/>
      <c r="B92" s="257"/>
      <c r="C92" s="258"/>
      <c r="D92" s="257"/>
      <c r="E92" s="257"/>
      <c r="F92" s="257"/>
      <c r="G92" s="259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AE92" t="s">
        <v>242</v>
      </c>
    </row>
    <row r="93" spans="1:60">
      <c r="A93" s="260"/>
      <c r="B93" s="261"/>
      <c r="C93" s="262"/>
      <c r="D93" s="261"/>
      <c r="E93" s="261"/>
      <c r="F93" s="261"/>
      <c r="G93" s="263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>
      <c r="A94" s="260"/>
      <c r="B94" s="261"/>
      <c r="C94" s="262"/>
      <c r="D94" s="261"/>
      <c r="E94" s="261"/>
      <c r="F94" s="261"/>
      <c r="G94" s="263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60">
      <c r="A95" s="260"/>
      <c r="B95" s="261"/>
      <c r="C95" s="262"/>
      <c r="D95" s="261"/>
      <c r="E95" s="261"/>
      <c r="F95" s="261"/>
      <c r="G95" s="263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60">
      <c r="A96" s="264"/>
      <c r="B96" s="265"/>
      <c r="C96" s="266"/>
      <c r="D96" s="265"/>
      <c r="E96" s="265"/>
      <c r="F96" s="265"/>
      <c r="G96" s="267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31">
      <c r="A97" s="6"/>
      <c r="B97" s="7" t="s">
        <v>239</v>
      </c>
      <c r="C97" s="188" t="s">
        <v>239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31">
      <c r="C98" s="190"/>
      <c r="AE98" t="s">
        <v>243</v>
      </c>
    </row>
  </sheetData>
  <mergeCells count="17">
    <mergeCell ref="A1:G1"/>
    <mergeCell ref="C2:G2"/>
    <mergeCell ref="C3:G3"/>
    <mergeCell ref="C4:G4"/>
    <mergeCell ref="C10:G10"/>
    <mergeCell ref="A92:G96"/>
    <mergeCell ref="C18:G18"/>
    <mergeCell ref="C34:G34"/>
    <mergeCell ref="C36:G36"/>
    <mergeCell ref="C38:G38"/>
    <mergeCell ref="C45:G45"/>
    <mergeCell ref="C57:G57"/>
    <mergeCell ref="C59:G59"/>
    <mergeCell ref="C73:G73"/>
    <mergeCell ref="C78:G78"/>
    <mergeCell ref="C86:G86"/>
    <mergeCell ref="A91:C91"/>
  </mergeCells>
  <pageMargins left="0.39370078740157499" right="0.19685039370078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JasonKid</cp:lastModifiedBy>
  <cp:lastPrinted>2014-02-28T09:52:57Z</cp:lastPrinted>
  <dcterms:created xsi:type="dcterms:W3CDTF">2009-04-08T07:15:50Z</dcterms:created>
  <dcterms:modified xsi:type="dcterms:W3CDTF">2025-02-28T08:36:01Z</dcterms:modified>
</cp:coreProperties>
</file>